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S:\excel\AMS21\"/>
    </mc:Choice>
  </mc:AlternateContent>
  <xr:revisionPtr revIDLastSave="0" documentId="8_{09771F4C-23B5-484C-B767-65ADC27F09A4}" xr6:coauthVersionLast="47" xr6:coauthVersionMax="47" xr10:uidLastSave="{00000000-0000-0000-0000-000000000000}"/>
  <bookViews>
    <workbookView xWindow="-108" yWindow="-108" windowWidth="23256" windowHeight="12576" tabRatio="855" xr2:uid="{00000000-000D-0000-FFFF-FFFF00000000}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6" sheetId="11" r:id="rId11"/>
    <sheet name="Tab 6a" sheetId="12" r:id="rId12"/>
    <sheet name="Tab 6b" sheetId="13" r:id="rId13"/>
    <sheet name="Tab 6c" sheetId="14" r:id="rId14"/>
    <sheet name="Tab 7" sheetId="16" r:id="rId15"/>
    <sheet name="Tab 8" sheetId="18" r:id="rId16"/>
    <sheet name="Tab 9" sheetId="23" r:id="rId17"/>
    <sheet name="Tab 10" sheetId="20" r:id="rId18"/>
    <sheet name="Tab 10a" sheetId="21" r:id="rId19"/>
    <sheet name="Parameter 1" sheetId="26" state="hidden" r:id="rId20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17">'Tab 10'!$B$1:$H$27</definedName>
    <definedName name="_xlnm.Print_Area" localSheetId="18">'Tab 10a'!$B$1:$J$33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6'!$B$1:$N$39</definedName>
    <definedName name="_xlnm.Print_Area" localSheetId="11">'Tab 6a'!$B$1:$J$34</definedName>
    <definedName name="_xlnm.Print_Area" localSheetId="12">'Tab 6b'!$B$1:$J$34</definedName>
    <definedName name="_xlnm.Print_Area" localSheetId="13">'Tab 6c'!$A$1:$L$44</definedName>
    <definedName name="_xlnm.Print_Area" localSheetId="14">'Tab 7'!$B$1:$J$33</definedName>
    <definedName name="_xlnm.Print_Area" localSheetId="15">'Tab 8'!$B$1:$I$36</definedName>
    <definedName name="_xlnm.Print_Area" localSheetId="16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J1" i="21"/>
  <c r="H1" i="20"/>
  <c r="I1" i="23"/>
  <c r="I1" i="18"/>
  <c r="J1" i="16"/>
  <c r="L1" i="14"/>
  <c r="J1" i="13"/>
  <c r="J1" i="12"/>
  <c r="M1" i="11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4" i="8" s="1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4" i="13" s="1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G12" i="18"/>
  <c r="G35" i="18"/>
  <c r="H10" i="18"/>
  <c r="H11" i="18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G34" i="13" l="1"/>
  <c r="K34" i="3"/>
  <c r="I15" i="23"/>
  <c r="K19" i="2"/>
  <c r="M35" i="6"/>
  <c r="H19" i="2"/>
  <c r="J33" i="21"/>
  <c r="H35" i="18"/>
  <c r="G36" i="18"/>
  <c r="F36" i="18"/>
  <c r="H12" i="18"/>
  <c r="J33" i="16"/>
  <c r="L35" i="11"/>
  <c r="L36" i="14"/>
  <c r="H34" i="14"/>
  <c r="J34" i="12"/>
  <c r="G34" i="12"/>
  <c r="J34" i="9"/>
  <c r="G34" i="9"/>
  <c r="J34" i="8"/>
  <c r="J34" i="7"/>
  <c r="G34" i="7"/>
  <c r="K35" i="5"/>
  <c r="H35" i="5"/>
  <c r="J35" i="3"/>
  <c r="H34" i="3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<sst xmlns="http://schemas.openxmlformats.org/spreadsheetml/2006/main" count="1201" uniqueCount="365">
  <si>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</si>
  <si>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</si>
  <si>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</si>
  <si>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</si>
  <si>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</si>
  <si>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</si>
  <si>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</si>
  <si>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</si>
  <si>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</si>
  <si>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</si>
  <si>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</si>
  <si>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</si>
  <si>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</si>
  <si>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</si>
  <si>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</si>
  <si>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</si>
  <si>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</si>
  <si>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</si>
  <si>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</si>
  <si>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</si>
  <si>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</si>
  <si>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</si>
  <si>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</si>
  <si>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</si>
  <si>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</si>
  <si>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</si>
  <si>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</si>
  <si>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</si>
  <si>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</si>
  <si>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</si>
  <si>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</si>
  <si>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</si>
  <si>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</si>
  <si>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</si>
  <si>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</si>
  <si>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</si>
  <si>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</si>
  <si>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</si>
  <si>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</si>
  <si>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</si>
  <si>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</si>
  <si>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</si>
  <si>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</si>
  <si>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</si>
  <si>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</si>
  <si>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</si>
  <si>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</si>
  <si>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</si>
  <si>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</si>
  <si>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</si>
  <si>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</si>
  <si>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</si>
  <si>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</si>
  <si>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</si>
  <si>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</si>
  <si>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</si>
  <si>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</si>
  <si>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</si>
  <si>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</si>
  <si>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</si>
  <si>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</si>
  <si>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</si>
  <si>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</si>
  <si>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</si>
  <si>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</si>
  <si>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</si>
  <si>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</si>
  <si>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</si>
  <si>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</si>
  <si>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</si>
  <si>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</si>
  <si>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</si>
  <si>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</si>
  <si>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</si>
  <si>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</si>
  <si>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</si>
  <si>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</si>
  <si>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</si>
  <si>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</si>
  <si>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</si>
  <si>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</si>
  <si>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</si>
  <si>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</si>
  <si>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</si>
  <si>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</si>
  <si>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</si>
  <si>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</si>
  <si>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</si>
  <si>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</si>
  <si>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</si>
  <si>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</si>
  <si>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</si>
  <si>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</si>
  <si>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</si>
  <si>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</si>
  <si>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</si>
  <si>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</si>
  <si>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</si>
  <si>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</si>
  <si>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</si>
  <si>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</si>
  <si>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</si>
  <si>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</si>
  <si>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</si>
  <si>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</si>
  <si>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</si>
  <si>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</si>
  <si>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</si>
  <si>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</si>
  <si>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</si>
  <si>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</si>
  <si>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</si>
  <si>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</si>
  <si>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</si>
  <si>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</si>
  <si>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</si>
  <si>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</si>
  <si>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</si>
  <si>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</si>
  <si>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</si>
  <si>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</si>
  <si>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</si>
  <si>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</si>
  <si>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</si>
  <si>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</si>
  <si>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</si>
  <si>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</si>
  <si>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</si>
  <si>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</si>
  <si>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</si>
  <si>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</si>
  <si>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</si>
  <si>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</si>
  <si>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</si>
  <si>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</si>
  <si>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</si>
  <si>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</si>
  <si>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</si>
  <si>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</si>
  <si>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</si>
  <si>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</si>
  <si>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</si>
  <si>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</si>
  <si>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</si>
  <si>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</si>
  <si>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</si>
  <si>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</si>
  <si>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</si>
  <si>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</si>
  <si>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</si>
  <si>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</si>
  <si>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</si>
  <si>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</si>
  <si>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</si>
  <si>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</si>
  <si>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</si>
  <si>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</si>
  <si>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</si>
  <si>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</si>
  <si>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</si>
  <si>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</si>
  <si>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</si>
  <si>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</si>
  <si>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</si>
  <si>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</si>
  <si>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</si>
  <si>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</si>
  <si>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</si>
  <si>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</si>
  <si>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</si>
  <si>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</si>
  <si>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</si>
  <si>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</si>
  <si>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</si>
  <si>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</si>
  <si>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</si>
  <si>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</si>
  <si>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</si>
  <si>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</si>
  <si>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</si>
  <si>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</si>
  <si>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</si>
  <si>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</si>
  <si>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</si>
  <si>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</si>
  <si>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</si>
  <si>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</si>
  <si>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</si>
  <si>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</si>
  <si>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</si>
  <si>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</si>
  <si>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</si>
  <si>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</si>
  <si>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</si>
  <si>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</si>
  <si>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</si>
  <si>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</si>
  <si>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</si>
  <si>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</si>
  <si>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</si>
  <si>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</si>
  <si>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</si>
  <si>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</si>
  <si>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</si>
  <si>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</si>
  <si>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</si>
  <si>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</si>
  <si>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</si>
  <si>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</si>
  <si>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</si>
  <si>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</si>
  <si>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</si>
  <si>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</si>
  <si>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</si>
  <si>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</si>
  <si>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</si>
  <si>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</si>
  <si>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</si>
  <si>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</si>
  <si>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</si>
  <si>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</si>
  <si>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</si>
  <si>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</si>
  <si>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</si>
  <si>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</si>
  <si>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</si>
  <si>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</si>
  <si>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</si>
  <si>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</si>
  <si>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</si>
  <si>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</si>
  <si>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</si>
  <si>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</si>
  <si>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</si>
  <si>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</si>
  <si>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</si>
  <si>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</si>
  <si>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 xml:space="preserve"> Metallbearbeitungsöle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</si>
  <si>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</si>
  <si>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</si>
  <si>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</si>
  <si>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</si>
  <si>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</si>
  <si>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</si>
  <si>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</si>
  <si>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</si>
  <si>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</si>
  <si>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</si>
  <si>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</si>
  <si>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</si>
  <si>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</si>
  <si>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</si>
  <si>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</si>
  <si>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</si>
  <si>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</si>
  <si>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</si>
  <si>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</si>
  <si>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</si>
  <si>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</si>
  <si>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</si>
  <si>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</si>
  <si>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</si>
  <si>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</si>
  <si>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</si>
  <si>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</si>
  <si>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</si>
  <si>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</si>
  <si>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</si>
  <si>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</si>
  <si>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</si>
  <si>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</si>
  <si>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</si>
  <si>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</si>
  <si>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</si>
  <si>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</si>
  <si>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</si>
  <si>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</si>
  <si>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</si>
  <si>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</si>
  <si>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</si>
  <si>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</si>
  <si>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</si>
  <si>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</si>
  <si>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</si>
  <si>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</si>
  <si>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</si>
  <si>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</si>
  <si>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</si>
  <si>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</si>
  <si>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</si>
  <si>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</si>
  <si>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</si>
  <si>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</si>
  <si>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</si>
  <si>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</si>
  <si>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</si>
  <si>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</si>
  <si>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</si>
  <si>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</si>
  <si>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</si>
  <si>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</si>
  <si>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</si>
  <si>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</si>
  <si>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</si>
  <si>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</si>
  <si>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</si>
  <si>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</si>
  <si>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</si>
  <si>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</si>
  <si>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</si>
  <si>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</si>
  <si>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</si>
  <si>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</si>
  <si>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</si>
  <si>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</si>
  <si>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</si>
  <si>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</si>
  <si>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</si>
  <si>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</si>
  <si>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</si>
  <si>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</si>
  <si>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</si>
  <si>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</si>
  <si>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</si>
  <si>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</si>
  <si>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</si>
  <si>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</si>
  <si>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</si>
  <si>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</si>
  <si>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</si>
  <si>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</si>
  <si>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</si>
  <si>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</si>
  <si>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</si>
  <si>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</si>
  <si>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</si>
  <si>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</si>
  <si>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</si>
  <si>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</si>
  <si>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</si>
  <si>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</si>
  <si>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</si>
  <si>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</si>
  <si>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</si>
  <si>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</si>
  <si>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</si>
  <si>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</si>
  <si>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</si>
  <si>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</si>
  <si>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</si>
  <si>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</si>
  <si>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</si>
  <si>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</si>
  <si>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</si>
  <si>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</si>
  <si>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</si>
  <si>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2710 19 91
ex 3403 19 10 / 20 / 80</t>
  </si>
  <si>
    <t>2710 19 85
ex 3403 11 00</t>
  </si>
  <si>
    <t>Russische Föderation</t>
  </si>
  <si>
    <t xml:space="preserve">Großbritannien               </t>
  </si>
  <si>
    <t xml:space="preserve">USA                          </t>
  </si>
  <si>
    <t xml:space="preserve">Norwegen                     </t>
  </si>
  <si>
    <t>Kasachstan</t>
  </si>
  <si>
    <t>Januar 2021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</si>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</sst>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340">
    <xf numFmtId="0" fontId="0" fillId="0" borderId="0" xfId="0"/>
    <xf numFmtId="0" fontId="3" fillId="2" borderId="0" xfId="2" applyFill="1"/>
    <xf numFmtId="0" fontId="4" fillId="2" borderId="0" xfId="2" applyFont="1" applyFill="1" applyAlignment="1">
      <alignment horizontal="centerContinuous"/>
    </xf>
    <xf numFmtId="0" fontId="3" fillId="2" borderId="0" xfId="2" applyFill="1" applyAlignment="1">
      <alignment horizontal="centerContinuous"/>
    </xf>
    <xf numFmtId="0" fontId="3" fillId="3" borderId="0" xfId="2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0" fontId="12" fillId="2" borderId="0" xfId="2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2" applyFont="1" applyFill="1" applyAlignment="1">
      <alignment horizontal="centerContinuous"/>
    </xf>
    <xf numFmtId="0" fontId="15" fillId="2" borderId="0" xfId="2" applyFont="1" applyFill="1" applyAlignment="1">
      <alignment horizontal="centerContinuous"/>
    </xf>
    <xf numFmtId="0" fontId="16" fillId="2" borderId="0" xfId="2" applyFont="1" applyFill="1" applyAlignment="1">
      <alignment horizontal="centerContinuous"/>
    </xf>
    <xf numFmtId="0" fontId="17" fillId="2" borderId="0" xfId="2" applyFont="1" applyFill="1"/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2" applyFont="1" applyFill="1"/>
    <xf numFmtId="0" fontId="26" fillId="2" borderId="0" xfId="2" applyFont="1" applyFill="1" applyAlignment="1">
      <alignment horizontal="left"/>
    </xf>
    <xf numFmtId="0" fontId="16" fillId="2" borderId="0" xfId="2" applyFont="1" applyFill="1"/>
    <xf numFmtId="0" fontId="24" fillId="2" borderId="0" xfId="2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2" applyFont="1" applyFill="1" applyAlignment="1">
      <alignment horizontal="right"/>
    </xf>
    <xf numFmtId="0" fontId="9" fillId="2" borderId="0" xfId="0" quotePrefix="1" applyFont="1" applyFill="1" applyAlignment="1">
      <alignment horizontal="center"/>
    </xf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2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0" fillId="2" borderId="1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17" fontId="6" fillId="2" borderId="0" xfId="0" quotePrefix="1" applyNumberFormat="1" applyFont="1" applyFill="1" applyAlignment="1">
      <alignment horizontal="centerContinuous"/>
    </xf>
    <xf numFmtId="0" fontId="5" fillId="2" borderId="0" xfId="2" applyFont="1" applyFill="1" applyAlignment="1">
      <alignment horizontal="center"/>
    </xf>
    <xf numFmtId="0" fontId="27" fillId="2" borderId="0" xfId="2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2" applyFont="1" applyFill="1" applyAlignment="1">
      <alignment horizontal="center"/>
    </xf>
    <xf numFmtId="0" fontId="22" fillId="2" borderId="0" xfId="2" applyFont="1" applyFill="1" applyAlignment="1">
      <alignment horizontal="center"/>
    </xf>
    <xf numFmtId="0" fontId="23" fillId="2" borderId="0" xfId="2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3">
    <cellStyle name="Link" xfId="1" builtinId="8"/>
    <cellStyle name="Standard" xfId="0" builtinId="0"/>
    <cellStyle name="Standard_Tabelle1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>
          <a:extLst>
            <a:ext uri="{FF2B5EF4-FFF2-40B4-BE49-F238E27FC236}">
              <a16:creationId xmlns:a16="http://schemas.microsoft.com/office/drawing/2014/main" id="{00000000-0008-0000-01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3.2" zeroHeight="1" x14ac:dyDescent="0.25"/>
  <cols>
    <col min="1" max="13" width="11.44140625" style="4" customWidth="1"/>
    <col min="14" max="16384" width="11.44140625" style="4" hidden="1"/>
  </cols>
  <sheetData>
    <row r="1" spans="1:12" s="1" customFormat="1" x14ac:dyDescent="0.25">
      <c r="A1" s="4"/>
      <c r="B1" s="4"/>
      <c r="C1" s="4"/>
      <c r="E1" s="1" t="s">
        <v>0</v>
      </c>
    </row>
    <row r="2" spans="1:12" s="1" customFormat="1" ht="21" x14ac:dyDescent="0.4">
      <c r="A2" s="4"/>
      <c r="B2" s="4"/>
      <c r="C2" s="4"/>
      <c r="D2" s="233"/>
    </row>
    <row r="3" spans="1:12" s="1" customFormat="1" ht="20.399999999999999" x14ac:dyDescent="0.35">
      <c r="A3" s="4"/>
      <c r="B3" s="4"/>
      <c r="C3" s="4"/>
      <c r="D3" s="232"/>
      <c r="E3" s="231"/>
      <c r="F3" s="231"/>
      <c r="G3" s="231"/>
      <c r="K3" s="1" t="s">
        <v>364</v>
      </c>
    </row>
    <row r="4" spans="1:12" s="1" customFormat="1" x14ac:dyDescent="0.25">
      <c r="A4" s="4"/>
      <c r="B4" s="4"/>
      <c r="C4" s="4"/>
    </row>
    <row r="5" spans="1:12" s="1" customFormat="1" x14ac:dyDescent="0.25">
      <c r="A5" s="4"/>
      <c r="B5" s="4"/>
      <c r="C5" s="4"/>
    </row>
    <row r="6" spans="1:12" s="1" customFormat="1" x14ac:dyDescent="0.25">
      <c r="A6" s="4"/>
      <c r="B6" s="4"/>
      <c r="C6" s="4"/>
    </row>
    <row r="7" spans="1:12" s="1" customFormat="1" x14ac:dyDescent="0.25">
      <c r="A7" s="4"/>
      <c r="B7" s="4"/>
      <c r="C7" s="4"/>
    </row>
    <row r="8" spans="1:12" s="1" customFormat="1" x14ac:dyDescent="0.25">
      <c r="A8" s="4"/>
      <c r="B8" s="4"/>
      <c r="C8" s="4"/>
    </row>
    <row r="9" spans="1:12" s="1" customFormat="1" x14ac:dyDescent="0.25">
      <c r="A9" s="4"/>
      <c r="B9" s="4"/>
      <c r="C9" s="4"/>
    </row>
    <row r="10" spans="1:12" s="1" customFormat="1" x14ac:dyDescent="0.25">
      <c r="A10" s="4"/>
      <c r="B10" s="4"/>
      <c r="C10" s="4"/>
    </row>
    <row r="11" spans="1:12" s="1" customFormat="1" x14ac:dyDescent="0.25">
      <c r="A11" s="4"/>
      <c r="B11" s="4"/>
      <c r="C11" s="4"/>
    </row>
    <row r="12" spans="1:12" s="1" customFormat="1" x14ac:dyDescent="0.25">
      <c r="A12" s="4"/>
      <c r="B12" s="4"/>
      <c r="C12" s="4"/>
    </row>
    <row r="13" spans="1:12" s="1" customFormat="1" x14ac:dyDescent="0.25">
      <c r="A13" s="4"/>
      <c r="B13" s="4"/>
      <c r="C13" s="4"/>
    </row>
    <row r="14" spans="1:12" s="1" customFormat="1" ht="33" x14ac:dyDescent="0.6">
      <c r="A14" s="4"/>
      <c r="B14" s="4"/>
      <c r="C14" s="4"/>
      <c r="D14" s="334" t="str">
        <f>INDEX(rP1.Deckblatt,1,1)</f>
        <v>Amtliche Mineralöldaten</v>
      </c>
      <c r="E14" s="334"/>
      <c r="F14" s="334"/>
      <c r="G14" s="334"/>
      <c r="H14" s="334"/>
      <c r="I14" s="334"/>
      <c r="J14" s="334"/>
      <c r="K14" s="334"/>
      <c r="L14" s="334"/>
    </row>
    <row r="15" spans="1:12" s="1" customFormat="1" ht="28.2" x14ac:dyDescent="0.5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" x14ac:dyDescent="0.6">
      <c r="A16" s="4"/>
      <c r="B16" s="4"/>
      <c r="C16" s="4"/>
      <c r="D16" s="334" t="str">
        <f>INDEX(rP1.Deckblatt,2,1)</f>
        <v>für die</v>
      </c>
      <c r="E16" s="334"/>
      <c r="F16" s="334"/>
      <c r="G16" s="334"/>
      <c r="H16" s="334"/>
      <c r="I16" s="334"/>
      <c r="J16" s="334"/>
      <c r="K16" s="334"/>
      <c r="L16" s="334"/>
    </row>
    <row r="17" spans="1:12" s="1" customFormat="1" ht="28.2" x14ac:dyDescent="0.5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" x14ac:dyDescent="0.6">
      <c r="A18" s="4"/>
      <c r="B18" s="4"/>
      <c r="C18" s="4"/>
      <c r="D18" s="334" t="str">
        <f>INDEX(rP1.Deckblatt,3,1)</f>
        <v>Bundesrepublik Deutschland</v>
      </c>
      <c r="E18" s="334"/>
      <c r="F18" s="334"/>
      <c r="G18" s="334"/>
      <c r="H18" s="334"/>
      <c r="I18" s="334"/>
      <c r="J18" s="334"/>
      <c r="K18" s="334"/>
      <c r="L18" s="334"/>
    </row>
    <row r="19" spans="1:12" s="1" customFormat="1" x14ac:dyDescent="0.25">
      <c r="A19" s="4"/>
      <c r="B19" s="4"/>
      <c r="C19" s="4"/>
    </row>
    <row r="20" spans="1:12" s="1" customFormat="1" x14ac:dyDescent="0.25">
      <c r="A20" s="4"/>
      <c r="B20" s="4"/>
      <c r="C20" s="4"/>
    </row>
    <row r="21" spans="1:12" s="1" customFormat="1" x14ac:dyDescent="0.25">
      <c r="A21" s="4"/>
      <c r="B21" s="4"/>
      <c r="C21" s="4"/>
    </row>
    <row r="22" spans="1:12" s="1" customFormat="1" ht="28.2" x14ac:dyDescent="0.5">
      <c r="A22" s="4"/>
      <c r="B22" s="4"/>
      <c r="C22" s="4"/>
      <c r="D22" s="230"/>
      <c r="E22" s="3"/>
      <c r="F22" s="3"/>
      <c r="G22" s="3"/>
      <c r="H22" s="3"/>
      <c r="I22" s="3"/>
      <c r="J22" s="3"/>
      <c r="K22" s="3"/>
    </row>
    <row r="23" spans="1:12" s="1" customFormat="1" x14ac:dyDescent="0.25">
      <c r="A23" s="4"/>
      <c r="B23" s="4"/>
      <c r="C23" s="4"/>
    </row>
    <row r="24" spans="1:12" s="1" customFormat="1" x14ac:dyDescent="0.25">
      <c r="A24" s="4"/>
      <c r="B24" s="4"/>
      <c r="C24" s="4"/>
    </row>
    <row r="25" spans="1:12" s="1" customFormat="1" ht="27.75" customHeight="1" x14ac:dyDescent="0.25">
      <c r="A25" s="4"/>
      <c r="B25" s="4"/>
      <c r="C25" s="4"/>
    </row>
    <row r="26" spans="1:12" s="1" customFormat="1" ht="22.8" x14ac:dyDescent="0.4">
      <c r="A26" s="4"/>
      <c r="B26" s="4"/>
      <c r="C26" s="4"/>
      <c r="D26" s="336" t="str">
        <f>INDEX(rP1.Inhalte,23,1)</f>
        <v>Zum Inhaltsverzeichnis</v>
      </c>
      <c r="E26" s="337"/>
      <c r="F26" s="337"/>
      <c r="G26" s="337"/>
      <c r="H26" s="337"/>
      <c r="I26" s="337"/>
      <c r="J26" s="337"/>
      <c r="K26" s="337"/>
      <c r="L26" s="337"/>
    </row>
    <row r="27" spans="1:12" s="1" customFormat="1" x14ac:dyDescent="0.25">
      <c r="A27" s="4"/>
      <c r="B27" s="4"/>
      <c r="C27" s="4"/>
    </row>
    <row r="28" spans="1:12" s="1" customFormat="1" x14ac:dyDescent="0.25">
      <c r="A28" s="4"/>
      <c r="B28" s="4"/>
      <c r="C28" s="4"/>
    </row>
    <row r="29" spans="1:12" s="1" customFormat="1" x14ac:dyDescent="0.25">
      <c r="A29" s="4"/>
      <c r="B29" s="4"/>
      <c r="C29" s="4"/>
    </row>
    <row r="30" spans="1:12" s="1" customFormat="1" x14ac:dyDescent="0.25">
      <c r="A30" s="4"/>
      <c r="B30" s="4"/>
      <c r="C30" s="4"/>
    </row>
    <row r="31" spans="1:12" s="1" customFormat="1" x14ac:dyDescent="0.25">
      <c r="A31" s="4"/>
      <c r="B31" s="4"/>
      <c r="C31" s="4"/>
    </row>
    <row r="32" spans="1:12" s="1" customFormat="1" x14ac:dyDescent="0.25">
      <c r="A32" s="4"/>
      <c r="B32" s="4"/>
      <c r="C32" s="4"/>
    </row>
    <row r="33" spans="1:15" s="1" customFormat="1" x14ac:dyDescent="0.25">
      <c r="A33" s="4"/>
      <c r="B33" s="4"/>
      <c r="C33" s="4"/>
    </row>
    <row r="34" spans="1:15" s="1" customFormat="1" x14ac:dyDescent="0.25">
      <c r="A34" s="4"/>
      <c r="B34" s="4"/>
      <c r="C34" s="4"/>
    </row>
    <row r="35" spans="1:15" s="1" customFormat="1" x14ac:dyDescent="0.25">
      <c r="A35" s="4"/>
      <c r="B35" s="4"/>
      <c r="C35" s="4"/>
    </row>
    <row r="36" spans="1:15" s="1" customFormat="1" ht="35.4" x14ac:dyDescent="0.6">
      <c r="A36" s="4"/>
      <c r="B36" s="4"/>
      <c r="C36" s="4"/>
      <c r="D36" s="335" t="str">
        <f>INDEX(rP1.Deckblatt,4,1)</f>
        <v>Monat: Januar 2021</v>
      </c>
      <c r="E36" s="335" t="e">
        <v>#REF!</v>
      </c>
      <c r="F36" s="335" t="e">
        <v>#REF!</v>
      </c>
      <c r="G36" s="335" t="e">
        <v>#REF!</v>
      </c>
      <c r="H36" s="335" t="e">
        <v>#REF!</v>
      </c>
      <c r="I36" s="335" t="e">
        <v>#REF!</v>
      </c>
      <c r="J36" s="335" t="e">
        <v>#REF!</v>
      </c>
      <c r="K36" s="335" t="e">
        <v>#REF!</v>
      </c>
      <c r="L36" s="335" t="e">
        <v>#REF!</v>
      </c>
    </row>
    <row r="37" spans="1:15" s="1" customFormat="1" x14ac:dyDescent="0.25">
      <c r="A37" s="4"/>
      <c r="B37" s="4"/>
      <c r="C37" s="4"/>
    </row>
    <row r="38" spans="1:15" s="1" customFormat="1" x14ac:dyDescent="0.25">
      <c r="A38" s="4"/>
      <c r="B38" s="4"/>
      <c r="C38" s="4"/>
    </row>
    <row r="39" spans="1:15" s="1" customFormat="1" ht="17.399999999999999" x14ac:dyDescent="0.3">
      <c r="A39" s="4"/>
      <c r="B39" s="4"/>
      <c r="C39" s="4"/>
      <c r="D39" s="219"/>
      <c r="E39" s="315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6" x14ac:dyDescent="0.3">
      <c r="A40" s="4"/>
      <c r="B40" s="4"/>
      <c r="C40" s="4"/>
      <c r="G40" s="316" t="str">
        <f>INDEX(rP1.Deckblatt,6,1)</f>
        <v>http://www.bafa.de/bafa/de/</v>
      </c>
      <c r="H40" s="317"/>
      <c r="I40" s="317"/>
      <c r="J40" s="317"/>
      <c r="K40" s="317"/>
      <c r="L40" s="317"/>
      <c r="M40" s="317"/>
      <c r="N40" s="317"/>
      <c r="O40" s="317"/>
    </row>
    <row r="41" spans="1:15" s="1" customFormat="1" ht="15" x14ac:dyDescent="0.25">
      <c r="A41" s="4"/>
      <c r="B41" s="4"/>
      <c r="C41" s="4"/>
      <c r="D41" s="280"/>
      <c r="E41" s="280"/>
      <c r="F41" s="280"/>
      <c r="G41" s="281" t="s">
        <v>3</v>
      </c>
      <c r="H41" s="282" t="str">
        <f>INDEX(rP1.Deckblatt,7,1)</f>
        <v>Energie</v>
      </c>
      <c r="I41" s="280"/>
      <c r="J41" s="280"/>
      <c r="K41" s="280"/>
    </row>
    <row r="42" spans="1:15" s="1" customFormat="1" ht="15" x14ac:dyDescent="0.25">
      <c r="A42" s="4"/>
      <c r="B42" s="4"/>
      <c r="C42" s="4"/>
      <c r="D42" s="280"/>
      <c r="E42" s="280"/>
      <c r="F42" s="280"/>
      <c r="G42" s="281" t="s">
        <v>3</v>
      </c>
      <c r="H42" s="282" t="str">
        <f>INDEX(rP1.Deckblatt,8,1)</f>
        <v>Mineralöl</v>
      </c>
      <c r="I42" s="280"/>
      <c r="J42" s="280"/>
      <c r="K42" s="280"/>
    </row>
    <row r="43" spans="1:15" s="1" customFormat="1" ht="15" x14ac:dyDescent="0.25">
      <c r="A43" s="4"/>
      <c r="B43" s="4"/>
      <c r="C43" s="4"/>
      <c r="D43" s="280"/>
      <c r="E43" s="280"/>
      <c r="F43" s="280"/>
      <c r="G43" s="281" t="s">
        <v>3</v>
      </c>
      <c r="H43" s="282" t="str">
        <f>INDEX(rP1.Deckblatt,9,1)</f>
        <v>zum Thema</v>
      </c>
      <c r="J43" s="280"/>
      <c r="K43" s="280"/>
    </row>
    <row r="44" spans="1:15" s="1" customFormat="1" ht="15" x14ac:dyDescent="0.25">
      <c r="A44" s="4"/>
      <c r="B44" s="4"/>
      <c r="C44" s="4"/>
      <c r="D44" s="280"/>
      <c r="E44" s="280"/>
      <c r="F44" s="280"/>
      <c r="G44" s="281" t="s">
        <v>3</v>
      </c>
      <c r="H44" s="282" t="str">
        <f>INDEX(rP1.Deckblatt,10,1)</f>
        <v>Amtliche Mineralöldaten</v>
      </c>
      <c r="I44" s="280"/>
      <c r="J44" s="280"/>
      <c r="K44" s="280"/>
    </row>
    <row r="45" spans="1:15" s="1" customFormat="1" ht="15" x14ac:dyDescent="0.25">
      <c r="A45" s="4"/>
      <c r="B45" s="4"/>
      <c r="C45" s="4"/>
      <c r="D45" s="280"/>
      <c r="E45" s="280"/>
      <c r="F45" s="280"/>
      <c r="G45" s="280"/>
      <c r="H45" s="280"/>
      <c r="I45" s="280"/>
      <c r="J45" s="280"/>
      <c r="K45" s="280"/>
    </row>
    <row r="46" spans="1:15" s="1" customFormat="1" ht="15.6" x14ac:dyDescent="0.3">
      <c r="A46" s="4"/>
      <c r="B46" s="4"/>
      <c r="C46" s="4"/>
      <c r="D46" s="333" t="str">
        <f>INDEX(rP1.Deckblatt,11,1)</f>
        <v>oder direkt:</v>
      </c>
      <c r="E46" s="333"/>
      <c r="F46" s="333"/>
      <c r="G46" s="333"/>
      <c r="H46" s="333"/>
      <c r="I46" s="333"/>
      <c r="J46" s="333"/>
      <c r="K46" s="333"/>
      <c r="L46" s="333"/>
    </row>
    <row r="47" spans="1:15" s="1" customFormat="1" ht="15" x14ac:dyDescent="0.25">
      <c r="A47" s="4"/>
      <c r="B47" s="4"/>
      <c r="C47" s="4"/>
      <c r="D47" s="280"/>
      <c r="E47" s="280"/>
      <c r="F47" s="280"/>
      <c r="G47" s="280"/>
      <c r="H47" s="280"/>
      <c r="I47" s="280"/>
      <c r="J47" s="280"/>
      <c r="K47" s="280"/>
    </row>
    <row r="48" spans="1:15" s="1" customFormat="1" ht="13.8" x14ac:dyDescent="0.25">
      <c r="A48" s="4"/>
      <c r="B48" s="4"/>
      <c r="C48" s="4"/>
      <c r="D48" s="332" t="str">
        <f>INDEX(rP1.Links,1,1)</f>
        <v>http://www.bafa.de/DE/Energie/Rohstoffe/Mineraloel/mineraloel_node.html</v>
      </c>
      <c r="E48" s="332"/>
      <c r="F48" s="332"/>
      <c r="G48" s="332"/>
      <c r="H48" s="332"/>
      <c r="I48" s="332"/>
      <c r="J48" s="332"/>
      <c r="K48" s="332"/>
      <c r="L48" s="332"/>
    </row>
    <row r="49" spans="1:12" s="1" customFormat="1" x14ac:dyDescent="0.25">
      <c r="A49" s="4"/>
      <c r="B49" s="4"/>
      <c r="C49" s="4"/>
    </row>
    <row r="50" spans="1:12" s="1" customFormat="1" x14ac:dyDescent="0.25">
      <c r="A50" s="4"/>
      <c r="B50" s="4"/>
      <c r="C50" s="4"/>
    </row>
    <row r="51" spans="1:12" s="1" customFormat="1" ht="27.75" customHeight="1" x14ac:dyDescent="0.25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" customHeight="1" x14ac:dyDescent="0.3">
      <c r="A52" s="4"/>
      <c r="B52" s="4"/>
      <c r="C52" s="4"/>
      <c r="D52" s="330"/>
      <c r="E52" s="331"/>
      <c r="F52" s="331"/>
      <c r="G52" s="331"/>
      <c r="H52" s="331"/>
      <c r="I52" s="331"/>
      <c r="J52" s="331"/>
      <c r="K52" s="331"/>
      <c r="L52" s="331"/>
    </row>
    <row r="53" spans="1:12" s="1" customFormat="1" x14ac:dyDescent="0.25">
      <c r="A53" s="4"/>
      <c r="B53" s="4"/>
      <c r="C53" s="4"/>
    </row>
    <row r="54" spans="1:12" s="1" customFormat="1" x14ac:dyDescent="0.25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5">
      <c r="A55" s="4"/>
      <c r="B55" s="4"/>
      <c r="C55" s="4"/>
    </row>
    <row r="56" spans="1:12" s="1" customFormat="1" ht="17.399999999999999" hidden="1" x14ac:dyDescent="0.3">
      <c r="A56" s="4"/>
      <c r="B56" s="4"/>
      <c r="C56" s="4"/>
      <c r="D56" s="330" t="s">
        <v>5</v>
      </c>
      <c r="E56" s="330"/>
      <c r="F56" s="330"/>
      <c r="G56" s="330"/>
      <c r="H56" s="330"/>
      <c r="I56" s="330"/>
      <c r="J56" s="330"/>
      <c r="K56" s="330"/>
    </row>
    <row r="57" spans="1:12" s="1" customFormat="1" hidden="1" x14ac:dyDescent="0.25">
      <c r="A57" s="4"/>
      <c r="B57" s="4"/>
      <c r="C57" s="4"/>
    </row>
    <row r="58" spans="1:12" s="1" customFormat="1" ht="15.6" x14ac:dyDescent="0.3">
      <c r="A58" s="4"/>
      <c r="B58" s="4"/>
      <c r="C58" s="4"/>
      <c r="D58" s="300"/>
      <c r="E58" s="283"/>
      <c r="F58" s="283"/>
      <c r="G58" s="283"/>
      <c r="H58" s="283"/>
      <c r="I58" s="283"/>
      <c r="J58" s="283"/>
      <c r="K58" s="283"/>
    </row>
    <row r="59" spans="1:12" s="1" customFormat="1" x14ac:dyDescent="0.25">
      <c r="A59" s="4"/>
      <c r="B59" s="4"/>
      <c r="C59" s="4"/>
    </row>
    <row r="60" spans="1:12" s="1" customFormat="1" x14ac:dyDescent="0.25">
      <c r="A60" s="4"/>
      <c r="B60" s="4"/>
      <c r="C60" s="4"/>
    </row>
    <row r="61" spans="1:12" x14ac:dyDescent="0.25"/>
    <row r="62" spans="1:12" x14ac:dyDescent="0.25"/>
    <row r="63" spans="1:12" x14ac:dyDescent="0.25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 xr:uid="{00000000-0004-0000-0000-000000000000}"/>
    <hyperlink ref="D48" r:id="rId1" display="http://www.bafa.de/DE/Energie/Rohstoffe/Mineraloel/mineraloel_node.html" xr:uid="{00000000-0004-0000-0000-000001000000}"/>
    <hyperlink ref="G40" r:id="rId2" display="http://www.bafa.de/bafa/de/" xr:uid="{00000000-0004-0000-0000-000002000000}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194" t="s">
        <v>363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134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214167</v>
      </c>
      <c r="F11" s="93">
        <v>203201</v>
      </c>
      <c r="G11" s="195">
        <f t="shared" ref="G11:G18" si="0">IF(AND(F11&gt; 0,E11&gt;0,E11&lt;=F11*6),E11/F11*100-100,"-")</f>
        <v>5.3966269851034099</v>
      </c>
      <c r="H11" s="93">
        <v>214167</v>
      </c>
      <c r="I11" s="93">
        <v>203201</v>
      </c>
      <c r="J11" s="195">
        <f t="shared" ref="J11:J18" si="1">IF(AND(I11&gt; 0,H11&gt;0,H11&lt;=I11*6),H11/I11*100-100,"-")</f>
        <v>5.3966269851034099</v>
      </c>
    </row>
    <row r="12" spans="2:14" x14ac:dyDescent="0.25">
      <c r="B12" s="89"/>
      <c r="C12" s="17" t="s">
        <v>106</v>
      </c>
      <c r="D12" s="38">
        <v>2</v>
      </c>
      <c r="E12" s="93">
        <v>3362</v>
      </c>
      <c r="F12" s="93">
        <v>2179</v>
      </c>
      <c r="G12" s="195">
        <f t="shared" si="0"/>
        <v>54.290959155575962</v>
      </c>
      <c r="H12" s="93">
        <v>3362</v>
      </c>
      <c r="I12" s="93">
        <v>2179</v>
      </c>
      <c r="J12" s="195">
        <f t="shared" si="1"/>
        <v>54.290959155575962</v>
      </c>
    </row>
    <row r="13" spans="2:14" x14ac:dyDescent="0.25">
      <c r="B13" s="89"/>
      <c r="C13" s="17" t="s">
        <v>107</v>
      </c>
      <c r="D13" s="38">
        <v>3</v>
      </c>
      <c r="E13" s="93">
        <v>48896</v>
      </c>
      <c r="F13" s="93">
        <v>79603</v>
      </c>
      <c r="G13" s="195">
        <f t="shared" si="0"/>
        <v>-38.575179327412279</v>
      </c>
      <c r="H13" s="93">
        <v>48896</v>
      </c>
      <c r="I13" s="93">
        <v>79603</v>
      </c>
      <c r="J13" s="195">
        <f t="shared" si="1"/>
        <v>-38.575179327412279</v>
      </c>
    </row>
    <row r="14" spans="2:14" x14ac:dyDescent="0.25">
      <c r="B14" s="89"/>
      <c r="C14" s="17" t="s">
        <v>108</v>
      </c>
      <c r="D14" s="38">
        <v>4</v>
      </c>
      <c r="E14" s="93">
        <v>13814</v>
      </c>
      <c r="F14" s="93">
        <v>16079</v>
      </c>
      <c r="G14" s="195">
        <f t="shared" si="0"/>
        <v>-14.086696933888916</v>
      </c>
      <c r="H14" s="93">
        <v>13814</v>
      </c>
      <c r="I14" s="93">
        <v>16079</v>
      </c>
      <c r="J14" s="195">
        <f t="shared" si="1"/>
        <v>-14.086696933888916</v>
      </c>
    </row>
    <row r="15" spans="2:14" x14ac:dyDescent="0.25">
      <c r="B15" s="89"/>
      <c r="C15" s="17" t="s">
        <v>109</v>
      </c>
      <c r="D15" s="38">
        <v>5</v>
      </c>
      <c r="E15" s="93">
        <v>12661</v>
      </c>
      <c r="F15" s="93">
        <v>13191</v>
      </c>
      <c r="G15" s="195">
        <f t="shared" si="0"/>
        <v>-4.0178909862785304</v>
      </c>
      <c r="H15" s="93">
        <v>12661</v>
      </c>
      <c r="I15" s="93">
        <v>13191</v>
      </c>
      <c r="J15" s="195">
        <f t="shared" si="1"/>
        <v>-4.0178909862785304</v>
      </c>
    </row>
    <row r="16" spans="2:14" x14ac:dyDescent="0.25">
      <c r="B16" s="89"/>
      <c r="C16" s="17" t="s">
        <v>110</v>
      </c>
      <c r="D16" s="38">
        <v>6</v>
      </c>
      <c r="E16" s="93">
        <v>57587</v>
      </c>
      <c r="F16" s="93">
        <v>94561</v>
      </c>
      <c r="G16" s="195">
        <f t="shared" si="0"/>
        <v>-39.100686329459286</v>
      </c>
      <c r="H16" s="93">
        <v>57587</v>
      </c>
      <c r="I16" s="93">
        <v>94561</v>
      </c>
      <c r="J16" s="195">
        <f t="shared" si="1"/>
        <v>-39.100686329459286</v>
      </c>
    </row>
    <row r="17" spans="2:10" x14ac:dyDescent="0.25">
      <c r="B17" s="89"/>
      <c r="C17" s="17" t="s">
        <v>111</v>
      </c>
      <c r="D17" s="38">
        <v>7</v>
      </c>
      <c r="E17" s="93">
        <v>6364</v>
      </c>
      <c r="F17" s="93">
        <v>9628</v>
      </c>
      <c r="G17" s="195">
        <f t="shared" si="0"/>
        <v>-33.90112172829248</v>
      </c>
      <c r="H17" s="93">
        <v>6364</v>
      </c>
      <c r="I17" s="93">
        <v>9628</v>
      </c>
      <c r="J17" s="195">
        <f t="shared" si="1"/>
        <v>-33.90112172829248</v>
      </c>
    </row>
    <row r="18" spans="2:10" x14ac:dyDescent="0.25">
      <c r="B18" s="105"/>
      <c r="C18" s="17" t="s">
        <v>112</v>
      </c>
      <c r="D18" s="38">
        <v>8</v>
      </c>
      <c r="E18" s="93">
        <v>92021</v>
      </c>
      <c r="F18" s="93">
        <v>161728</v>
      </c>
      <c r="G18" s="195">
        <f t="shared" si="0"/>
        <v>-43.101380094974274</v>
      </c>
      <c r="H18" s="93">
        <v>92021</v>
      </c>
      <c r="I18" s="93">
        <v>161728</v>
      </c>
      <c r="J18" s="195">
        <f t="shared" si="1"/>
        <v>-43.101380094974274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193"/>
      <c r="H20" s="91"/>
      <c r="I20" s="91"/>
      <c r="J20" s="156"/>
    </row>
    <row r="21" spans="2:10" x14ac:dyDescent="0.25">
      <c r="B21" s="89"/>
      <c r="C21" s="17" t="s">
        <v>114</v>
      </c>
      <c r="D21" s="92">
        <v>9</v>
      </c>
      <c r="E21" s="93">
        <v>49209</v>
      </c>
      <c r="F21" s="93">
        <v>32107</v>
      </c>
      <c r="G21" s="195">
        <f t="shared" ref="G21:G34" si="2">IF(AND(F21&gt; 0,E21&gt;0,E21&lt;=F21*6),E21/F21*100-100,"-")</f>
        <v>53.265643006198019</v>
      </c>
      <c r="H21" s="93">
        <v>49209</v>
      </c>
      <c r="I21" s="93">
        <v>32107</v>
      </c>
      <c r="J21" s="195">
        <f t="shared" ref="J21:J34" si="3">IF(AND(I21&gt; 0,H21&gt;0,H21&lt;=I21*6),H21/I21*100-100,"-")</f>
        <v>53.265643006198019</v>
      </c>
    </row>
    <row r="22" spans="2:10" x14ac:dyDescent="0.25">
      <c r="B22" s="89"/>
      <c r="C22" s="17" t="s">
        <v>115</v>
      </c>
      <c r="D22" s="38">
        <v>10</v>
      </c>
      <c r="E22" s="93">
        <v>8664</v>
      </c>
      <c r="F22" s="93">
        <v>11804</v>
      </c>
      <c r="G22" s="195">
        <f t="shared" si="2"/>
        <v>-26.60115215181294</v>
      </c>
      <c r="H22" s="93">
        <v>8664</v>
      </c>
      <c r="I22" s="93">
        <v>11804</v>
      </c>
      <c r="J22" s="195">
        <f t="shared" si="3"/>
        <v>-26.60115215181294</v>
      </c>
    </row>
    <row r="23" spans="2:10" x14ac:dyDescent="0.25">
      <c r="B23" s="89"/>
      <c r="C23" s="17" t="s">
        <v>116</v>
      </c>
      <c r="D23" s="38">
        <v>11</v>
      </c>
      <c r="E23" s="93">
        <v>37749</v>
      </c>
      <c r="F23" s="93">
        <v>17626</v>
      </c>
      <c r="G23" s="195">
        <f t="shared" si="2"/>
        <v>114.16657210938385</v>
      </c>
      <c r="H23" s="93">
        <v>37749</v>
      </c>
      <c r="I23" s="93">
        <v>17626</v>
      </c>
      <c r="J23" s="195">
        <f t="shared" si="3"/>
        <v>114.16657210938385</v>
      </c>
    </row>
    <row r="24" spans="2:10" x14ac:dyDescent="0.25">
      <c r="B24" s="89"/>
      <c r="C24" s="17" t="s">
        <v>117</v>
      </c>
      <c r="D24" s="38">
        <v>12</v>
      </c>
      <c r="E24" s="93">
        <v>170</v>
      </c>
      <c r="F24" s="93">
        <v>141</v>
      </c>
      <c r="G24" s="195">
        <f t="shared" si="2"/>
        <v>20.567375886524815</v>
      </c>
      <c r="H24" s="93">
        <v>170</v>
      </c>
      <c r="I24" s="93">
        <v>141</v>
      </c>
      <c r="J24" s="195">
        <f t="shared" si="3"/>
        <v>20.567375886524815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3554</v>
      </c>
      <c r="F27" s="93">
        <v>3625</v>
      </c>
      <c r="G27" s="195">
        <f t="shared" si="2"/>
        <v>-1.9586206896551772</v>
      </c>
      <c r="H27" s="93">
        <v>3554</v>
      </c>
      <c r="I27" s="93">
        <v>3625</v>
      </c>
      <c r="J27" s="195">
        <f t="shared" si="3"/>
        <v>-1.9586206896551772</v>
      </c>
    </row>
    <row r="28" spans="2:10" x14ac:dyDescent="0.25">
      <c r="B28" s="89"/>
      <c r="C28" s="17" t="s">
        <v>121</v>
      </c>
      <c r="D28" s="38">
        <v>16</v>
      </c>
      <c r="E28" s="93">
        <v>262</v>
      </c>
      <c r="F28" s="93">
        <v>215</v>
      </c>
      <c r="G28" s="195">
        <f t="shared" si="2"/>
        <v>21.860465116279059</v>
      </c>
      <c r="H28" s="93">
        <v>262</v>
      </c>
      <c r="I28" s="93">
        <v>215</v>
      </c>
      <c r="J28" s="195">
        <f t="shared" si="3"/>
        <v>21.860465116279059</v>
      </c>
    </row>
    <row r="29" spans="2:10" x14ac:dyDescent="0.25">
      <c r="B29" s="89"/>
      <c r="C29" s="17" t="s">
        <v>122</v>
      </c>
      <c r="D29" s="38">
        <v>17</v>
      </c>
      <c r="E29" s="93">
        <v>125259</v>
      </c>
      <c r="F29" s="93">
        <v>121171</v>
      </c>
      <c r="G29" s="195">
        <f t="shared" si="2"/>
        <v>3.3737445428361639</v>
      </c>
      <c r="H29" s="93">
        <v>125259</v>
      </c>
      <c r="I29" s="93">
        <v>121171</v>
      </c>
      <c r="J29" s="195">
        <f t="shared" si="3"/>
        <v>3.3737445428361639</v>
      </c>
    </row>
    <row r="30" spans="2:10" x14ac:dyDescent="0.25">
      <c r="B30" s="89"/>
      <c r="C30" s="17" t="s">
        <v>124</v>
      </c>
      <c r="D30" s="38">
        <v>18</v>
      </c>
      <c r="E30" s="93">
        <v>1510</v>
      </c>
      <c r="F30" s="93">
        <v>894</v>
      </c>
      <c r="G30" s="195">
        <f t="shared" si="2"/>
        <v>68.903803131991054</v>
      </c>
      <c r="H30" s="93">
        <v>1510</v>
      </c>
      <c r="I30" s="93">
        <v>894</v>
      </c>
      <c r="J30" s="195">
        <f t="shared" si="3"/>
        <v>68.903803131991054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195" t="str">
        <f t="shared" si="2"/>
        <v>-</v>
      </c>
      <c r="H31" s="93">
        <v>0</v>
      </c>
      <c r="I31" s="93">
        <v>0</v>
      </c>
      <c r="J31" s="19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23530</v>
      </c>
      <c r="F32" s="93">
        <v>19665</v>
      </c>
      <c r="G32" s="195">
        <f t="shared" si="2"/>
        <v>19.654207983727431</v>
      </c>
      <c r="H32" s="93">
        <v>23530</v>
      </c>
      <c r="I32" s="93">
        <v>19665</v>
      </c>
      <c r="J32" s="195">
        <f t="shared" si="3"/>
        <v>19.654207983727431</v>
      </c>
    </row>
    <row r="33" spans="2:10" x14ac:dyDescent="0.25">
      <c r="B33" s="89"/>
      <c r="C33" s="17" t="s">
        <v>127</v>
      </c>
      <c r="D33" s="38">
        <v>21</v>
      </c>
      <c r="E33" s="93">
        <v>27917</v>
      </c>
      <c r="F33" s="93">
        <v>52987</v>
      </c>
      <c r="G33" s="195">
        <f t="shared" si="2"/>
        <v>-47.313491988600973</v>
      </c>
      <c r="H33" s="93">
        <v>27917</v>
      </c>
      <c r="I33" s="93">
        <v>52987</v>
      </c>
      <c r="J33" s="195">
        <f t="shared" si="3"/>
        <v>-47.313491988600973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726696</v>
      </c>
      <c r="F34" s="129">
        <f>SUM(F11:F33)</f>
        <v>840405</v>
      </c>
      <c r="G34" s="197">
        <f t="shared" si="2"/>
        <v>-13.530262195013123</v>
      </c>
      <c r="H34" s="75">
        <f>SUM(H11:H33)</f>
        <v>726696</v>
      </c>
      <c r="I34" s="75">
        <f>SUM(I11:I33)</f>
        <v>840405</v>
      </c>
      <c r="J34" s="197">
        <f t="shared" si="3"/>
        <v>-13.530262195013123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2" display="Inhalt!F22" xr:uid="{00000000-0004-0000-0900-000000000000}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6" zeroHeight="1" x14ac:dyDescent="0.25"/>
  <cols>
    <col min="1" max="1" width="1.8867187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5546875" style="9" customWidth="1"/>
    <col min="6" max="8" width="11.44140625" style="9" customWidth="1"/>
    <col min="9" max="9" width="2.44140625" style="9" customWidth="1"/>
    <col min="10" max="10" width="11" style="9" customWidth="1"/>
    <col min="11" max="11" width="13.5546875" style="9" customWidth="1"/>
    <col min="12" max="13" width="12.5546875" style="9" customWidth="1"/>
    <col min="14" max="14" width="2.109375" style="9" customWidth="1"/>
    <col min="15" max="15" width="9.109375" style="9" customWidth="1"/>
    <col min="16" max="16384" width="0" style="9" hidden="1"/>
  </cols>
  <sheetData>
    <row r="1" spans="2:14" ht="15.6" x14ac:dyDescent="0.3">
      <c r="B1" s="194" t="s">
        <v>363</v>
      </c>
      <c r="C1" s="6"/>
      <c r="D1" s="6"/>
      <c r="E1" s="6"/>
      <c r="F1" s="6"/>
      <c r="G1" s="6"/>
      <c r="H1" s="6"/>
      <c r="I1" s="6"/>
      <c r="J1" s="6"/>
      <c r="K1" s="6"/>
      <c r="L1" s="6"/>
      <c r="M1" s="302" t="str">
        <f>INDEX(rP1.Inhalte,22,1)</f>
        <v>zurück zum Inhaltsverzeichnis</v>
      </c>
      <c r="N1" s="6"/>
    </row>
    <row r="2" spans="2:14" ht="5.0999999999999996" customHeight="1" x14ac:dyDescent="0.25"/>
    <row r="3" spans="2:14" x14ac:dyDescent="0.25">
      <c r="B3" s="9" t="s">
        <v>135</v>
      </c>
      <c r="N3" s="16" t="s">
        <v>73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5">
      <c r="B5" s="104"/>
      <c r="C5" s="20"/>
      <c r="D5" s="21"/>
      <c r="E5" s="113"/>
      <c r="F5" s="25" t="s">
        <v>136</v>
      </c>
      <c r="G5" s="26"/>
      <c r="H5" s="27"/>
      <c r="I5" s="113" t="s">
        <v>0</v>
      </c>
      <c r="J5" s="134"/>
      <c r="K5" s="23" t="s">
        <v>137</v>
      </c>
      <c r="L5" s="113"/>
      <c r="M5" s="113" t="s">
        <v>80</v>
      </c>
      <c r="N5" s="21"/>
    </row>
    <row r="6" spans="2:14" x14ac:dyDescent="0.25">
      <c r="B6" s="89"/>
      <c r="C6" s="16" t="s">
        <v>138</v>
      </c>
      <c r="D6" s="30" t="s">
        <v>0</v>
      </c>
      <c r="E6" s="116" t="s">
        <v>89</v>
      </c>
      <c r="F6" s="32" t="s">
        <v>139</v>
      </c>
      <c r="G6" s="32" t="s">
        <v>140</v>
      </c>
      <c r="H6" s="135" t="s">
        <v>141</v>
      </c>
      <c r="I6" s="116" t="s">
        <v>142</v>
      </c>
      <c r="J6" s="136"/>
      <c r="K6" s="32" t="s">
        <v>143</v>
      </c>
      <c r="L6" s="116" t="s">
        <v>144</v>
      </c>
      <c r="M6" s="116" t="s">
        <v>145</v>
      </c>
      <c r="N6" s="137"/>
    </row>
    <row r="7" spans="2:14" x14ac:dyDescent="0.25">
      <c r="B7" s="89"/>
      <c r="D7" s="30"/>
      <c r="E7" s="116" t="s">
        <v>97</v>
      </c>
      <c r="F7" s="32" t="s">
        <v>146</v>
      </c>
      <c r="G7" s="32" t="s">
        <v>147</v>
      </c>
      <c r="H7" s="135" t="s">
        <v>148</v>
      </c>
      <c r="I7" s="116"/>
      <c r="J7" s="136"/>
      <c r="K7" s="32" t="s">
        <v>149</v>
      </c>
      <c r="L7" s="116" t="s">
        <v>150</v>
      </c>
      <c r="M7" s="116" t="s">
        <v>151</v>
      </c>
      <c r="N7" s="137"/>
    </row>
    <row r="8" spans="2:14" ht="4.5" customHeight="1" x14ac:dyDescent="0.25">
      <c r="B8" s="89"/>
      <c r="D8" s="30"/>
      <c r="E8" s="116"/>
      <c r="F8" s="32"/>
      <c r="G8" s="32"/>
      <c r="I8" s="116"/>
      <c r="J8" s="136"/>
      <c r="K8" s="32"/>
      <c r="L8" s="116"/>
      <c r="M8" s="116"/>
      <c r="N8" s="137"/>
    </row>
    <row r="9" spans="2:14" x14ac:dyDescent="0.25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38"/>
      <c r="K9" s="32" t="s">
        <v>99</v>
      </c>
      <c r="L9" s="136" t="s">
        <v>99</v>
      </c>
      <c r="M9" s="139" t="s">
        <v>100</v>
      </c>
      <c r="N9" s="140"/>
    </row>
    <row r="10" spans="2:14" x14ac:dyDescent="0.25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41"/>
    </row>
    <row r="11" spans="2:14" x14ac:dyDescent="0.25">
      <c r="B11" s="89" t="s">
        <v>104</v>
      </c>
      <c r="C11" s="30"/>
      <c r="D11" s="33"/>
      <c r="E11" s="22"/>
      <c r="F11" s="32"/>
      <c r="G11" s="32"/>
      <c r="H11" s="32"/>
      <c r="I11" s="31"/>
      <c r="J11" s="142"/>
      <c r="K11" s="32"/>
      <c r="L11" s="22"/>
      <c r="M11" s="22"/>
      <c r="N11" s="143"/>
    </row>
    <row r="12" spans="2:14" x14ac:dyDescent="0.25">
      <c r="B12" s="89"/>
      <c r="C12" s="17" t="s">
        <v>105</v>
      </c>
      <c r="D12" s="92">
        <v>1</v>
      </c>
      <c r="E12" s="122">
        <v>1284893</v>
      </c>
      <c r="F12" s="122">
        <v>2</v>
      </c>
      <c r="G12" s="122">
        <v>49269</v>
      </c>
      <c r="H12" s="122">
        <v>0</v>
      </c>
      <c r="I12" s="122"/>
      <c r="J12" s="123">
        <v>-9363</v>
      </c>
      <c r="K12" s="122">
        <v>-21500</v>
      </c>
      <c r="L12" s="122">
        <f>E12-F12-G12-H12+J12-K12-M12</f>
        <v>9588</v>
      </c>
      <c r="M12" s="122">
        <v>1238171</v>
      </c>
      <c r="N12" s="145"/>
    </row>
    <row r="13" spans="2:14" x14ac:dyDescent="0.25">
      <c r="B13" s="89"/>
      <c r="C13" s="17" t="s">
        <v>106</v>
      </c>
      <c r="D13" s="38">
        <v>2</v>
      </c>
      <c r="E13" s="122">
        <v>1444628</v>
      </c>
      <c r="F13" s="122">
        <v>91922</v>
      </c>
      <c r="G13" s="122">
        <v>164549</v>
      </c>
      <c r="H13" s="122">
        <v>0</v>
      </c>
      <c r="I13" s="122"/>
      <c r="J13" s="123">
        <v>2944</v>
      </c>
      <c r="K13" s="122">
        <v>179221</v>
      </c>
      <c r="L13" s="122">
        <f t="shared" ref="L13:L19" si="0">E13-F13-G13-H13+J13-K13-M13</f>
        <v>-20197</v>
      </c>
      <c r="M13" s="122">
        <v>1032077</v>
      </c>
      <c r="N13" s="145" t="s">
        <v>123</v>
      </c>
    </row>
    <row r="14" spans="2:14" x14ac:dyDescent="0.25">
      <c r="B14" s="89"/>
      <c r="C14" s="17" t="s">
        <v>107</v>
      </c>
      <c r="D14" s="38">
        <v>3</v>
      </c>
      <c r="E14" s="122">
        <v>555402</v>
      </c>
      <c r="F14" s="122">
        <v>11226</v>
      </c>
      <c r="G14" s="122">
        <v>239879</v>
      </c>
      <c r="H14" s="122">
        <v>0</v>
      </c>
      <c r="I14" s="122"/>
      <c r="J14" s="123">
        <v>6289</v>
      </c>
      <c r="K14" s="122">
        <v>18584</v>
      </c>
      <c r="L14" s="122">
        <f t="shared" si="0"/>
        <v>-2133</v>
      </c>
      <c r="M14" s="122">
        <v>294135</v>
      </c>
      <c r="N14" s="145"/>
    </row>
    <row r="15" spans="2:14" x14ac:dyDescent="0.25">
      <c r="B15" s="89"/>
      <c r="C15" s="17" t="s">
        <v>108</v>
      </c>
      <c r="D15" s="38">
        <v>4</v>
      </c>
      <c r="E15" s="122">
        <v>3215997</v>
      </c>
      <c r="F15" s="122">
        <v>39964</v>
      </c>
      <c r="G15" s="122">
        <v>507103</v>
      </c>
      <c r="H15" s="122">
        <v>0</v>
      </c>
      <c r="I15" s="122"/>
      <c r="J15" s="123">
        <v>-59904</v>
      </c>
      <c r="K15" s="122">
        <v>414196</v>
      </c>
      <c r="L15" s="122">
        <f t="shared" si="0"/>
        <v>-3828</v>
      </c>
      <c r="M15" s="122">
        <v>2198658</v>
      </c>
      <c r="N15" s="145"/>
    </row>
    <row r="16" spans="2:14" x14ac:dyDescent="0.25">
      <c r="B16" s="89"/>
      <c r="C16" s="17" t="s">
        <v>109</v>
      </c>
      <c r="D16" s="38">
        <v>5</v>
      </c>
      <c r="E16" s="122">
        <v>930311</v>
      </c>
      <c r="F16" s="122">
        <v>62458</v>
      </c>
      <c r="G16" s="122">
        <v>63209</v>
      </c>
      <c r="H16" s="122">
        <v>52970</v>
      </c>
      <c r="I16" s="122"/>
      <c r="J16" s="123">
        <v>59301</v>
      </c>
      <c r="K16" s="122">
        <v>207397</v>
      </c>
      <c r="L16" s="122">
        <f t="shared" si="0"/>
        <v>-4002</v>
      </c>
      <c r="M16" s="122">
        <v>607580</v>
      </c>
      <c r="N16" s="145"/>
    </row>
    <row r="17" spans="2:14" x14ac:dyDescent="0.25">
      <c r="B17" s="89"/>
      <c r="C17" s="17" t="s">
        <v>110</v>
      </c>
      <c r="D17" s="38">
        <v>6</v>
      </c>
      <c r="E17" s="122">
        <v>61895</v>
      </c>
      <c r="F17" s="122">
        <v>200</v>
      </c>
      <c r="G17" s="122">
        <v>15250</v>
      </c>
      <c r="H17" s="122">
        <v>0</v>
      </c>
      <c r="I17" s="122"/>
      <c r="J17" s="123">
        <v>-3049</v>
      </c>
      <c r="K17" s="122">
        <v>-5803</v>
      </c>
      <c r="L17" s="122">
        <f t="shared" si="0"/>
        <v>-2375</v>
      </c>
      <c r="M17" s="122">
        <v>51574</v>
      </c>
      <c r="N17" s="145"/>
    </row>
    <row r="18" spans="2:14" x14ac:dyDescent="0.25">
      <c r="B18" s="89"/>
      <c r="C18" s="17" t="s">
        <v>111</v>
      </c>
      <c r="D18" s="38">
        <v>7</v>
      </c>
      <c r="E18" s="122">
        <v>353786</v>
      </c>
      <c r="F18" s="122">
        <v>14198</v>
      </c>
      <c r="G18" s="122">
        <v>179289</v>
      </c>
      <c r="H18" s="122">
        <v>49951</v>
      </c>
      <c r="I18" s="122"/>
      <c r="J18" s="123">
        <v>-52421</v>
      </c>
      <c r="K18" s="122">
        <v>-51071</v>
      </c>
      <c r="L18" s="122">
        <f t="shared" si="0"/>
        <v>6302</v>
      </c>
      <c r="M18" s="122">
        <v>102696</v>
      </c>
      <c r="N18" s="145" t="s">
        <v>123</v>
      </c>
    </row>
    <row r="19" spans="2:14" x14ac:dyDescent="0.25">
      <c r="B19" s="105"/>
      <c r="C19" s="17" t="s">
        <v>112</v>
      </c>
      <c r="D19" s="38">
        <v>8</v>
      </c>
      <c r="E19" s="122">
        <v>267221</v>
      </c>
      <c r="F19" s="122">
        <v>4930</v>
      </c>
      <c r="G19" s="122">
        <v>106848</v>
      </c>
      <c r="H19" s="122">
        <v>0</v>
      </c>
      <c r="I19" s="122"/>
      <c r="J19" s="123">
        <v>66808</v>
      </c>
      <c r="K19" s="122">
        <v>135664</v>
      </c>
      <c r="L19" s="122">
        <f t="shared" si="0"/>
        <v>-1135</v>
      </c>
      <c r="M19" s="122">
        <v>87722</v>
      </c>
      <c r="N19" s="145"/>
    </row>
    <row r="20" spans="2:14" ht="3.9" customHeight="1" x14ac:dyDescent="0.25">
      <c r="B20" s="105"/>
      <c r="C20" s="17"/>
      <c r="D20" s="38"/>
      <c r="E20" s="122"/>
      <c r="F20" s="93"/>
      <c r="G20" s="93"/>
      <c r="H20" s="93"/>
      <c r="I20" s="122"/>
      <c r="J20" s="144"/>
      <c r="K20" s="93"/>
      <c r="L20" s="122"/>
      <c r="M20" s="122"/>
      <c r="N20" s="145"/>
    </row>
    <row r="21" spans="2:14" x14ac:dyDescent="0.25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46"/>
    </row>
    <row r="22" spans="2:14" x14ac:dyDescent="0.25">
      <c r="B22" s="89"/>
      <c r="C22" s="17" t="s">
        <v>114</v>
      </c>
      <c r="D22" s="92">
        <v>9</v>
      </c>
      <c r="E22" s="122">
        <v>303926</v>
      </c>
      <c r="F22" s="122">
        <v>1134</v>
      </c>
      <c r="G22" s="122">
        <v>12343</v>
      </c>
      <c r="H22" s="122">
        <v>0</v>
      </c>
      <c r="I22" s="122"/>
      <c r="J22" s="123">
        <v>1</v>
      </c>
      <c r="K22" s="122">
        <v>2021</v>
      </c>
      <c r="L22" s="122">
        <f t="shared" ref="L22:L34" si="1">E22-F22-G22-H22+J22-K22-M22</f>
        <v>6764</v>
      </c>
      <c r="M22" s="122">
        <v>281665</v>
      </c>
      <c r="N22" s="145"/>
    </row>
    <row r="23" spans="2:14" x14ac:dyDescent="0.25">
      <c r="B23" s="89"/>
      <c r="C23" s="17" t="s">
        <v>115</v>
      </c>
      <c r="D23" s="38">
        <v>10</v>
      </c>
      <c r="E23" s="122">
        <v>29692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-190</v>
      </c>
      <c r="L23" s="122">
        <f t="shared" si="1"/>
        <v>-1039</v>
      </c>
      <c r="M23" s="122">
        <v>30921</v>
      </c>
      <c r="N23" s="145"/>
    </row>
    <row r="24" spans="2:14" x14ac:dyDescent="0.25">
      <c r="B24" s="89"/>
      <c r="C24" s="17" t="s">
        <v>116</v>
      </c>
      <c r="D24" s="38">
        <v>11</v>
      </c>
      <c r="E24" s="122">
        <v>32911</v>
      </c>
      <c r="F24" s="122">
        <v>3392</v>
      </c>
      <c r="G24" s="122">
        <v>7107</v>
      </c>
      <c r="H24" s="122">
        <v>0</v>
      </c>
      <c r="I24" s="122"/>
      <c r="J24" s="123">
        <v>0</v>
      </c>
      <c r="K24" s="122">
        <v>-90</v>
      </c>
      <c r="L24" s="122">
        <f t="shared" si="1"/>
        <v>1585</v>
      </c>
      <c r="M24" s="122">
        <v>20917</v>
      </c>
      <c r="N24" s="145"/>
    </row>
    <row r="25" spans="2:14" x14ac:dyDescent="0.25">
      <c r="B25" s="89"/>
      <c r="C25" s="17" t="s">
        <v>117</v>
      </c>
      <c r="D25" s="38">
        <v>12</v>
      </c>
      <c r="E25" s="122">
        <v>16449</v>
      </c>
      <c r="F25" s="122">
        <v>1440</v>
      </c>
      <c r="G25" s="122">
        <v>2001</v>
      </c>
      <c r="H25" s="122">
        <v>0</v>
      </c>
      <c r="I25" s="122"/>
      <c r="J25" s="123">
        <v>-22</v>
      </c>
      <c r="K25" s="122">
        <v>-591</v>
      </c>
      <c r="L25" s="122">
        <f t="shared" si="1"/>
        <v>-131</v>
      </c>
      <c r="M25" s="122">
        <v>13708</v>
      </c>
      <c r="N25" s="145"/>
    </row>
    <row r="26" spans="2:14" x14ac:dyDescent="0.25">
      <c r="B26" s="89"/>
      <c r="C26" s="17" t="s">
        <v>118</v>
      </c>
      <c r="D26" s="38">
        <v>13</v>
      </c>
      <c r="E26" s="122">
        <v>273</v>
      </c>
      <c r="F26" s="122">
        <v>0</v>
      </c>
      <c r="G26" s="122">
        <v>68</v>
      </c>
      <c r="H26" s="122">
        <v>0</v>
      </c>
      <c r="I26" s="122"/>
      <c r="J26" s="123">
        <v>0</v>
      </c>
      <c r="K26" s="122">
        <v>132</v>
      </c>
      <c r="L26" s="122">
        <f t="shared" si="1"/>
        <v>-12</v>
      </c>
      <c r="M26" s="122">
        <v>85</v>
      </c>
      <c r="N26" s="145"/>
    </row>
    <row r="27" spans="2:14" x14ac:dyDescent="0.25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45"/>
    </row>
    <row r="28" spans="2:14" x14ac:dyDescent="0.25">
      <c r="B28" s="89"/>
      <c r="C28" s="17" t="s">
        <v>120</v>
      </c>
      <c r="D28" s="38">
        <v>15</v>
      </c>
      <c r="E28" s="122">
        <v>415792</v>
      </c>
      <c r="F28" s="122">
        <v>34939</v>
      </c>
      <c r="G28" s="122">
        <v>48983</v>
      </c>
      <c r="H28" s="122">
        <v>0</v>
      </c>
      <c r="I28" s="122"/>
      <c r="J28" s="123">
        <v>626</v>
      </c>
      <c r="K28" s="122">
        <v>10652</v>
      </c>
      <c r="L28" s="122">
        <f t="shared" si="1"/>
        <v>2653</v>
      </c>
      <c r="M28" s="122">
        <v>319191</v>
      </c>
      <c r="N28" s="145"/>
    </row>
    <row r="29" spans="2:14" x14ac:dyDescent="0.25">
      <c r="B29" s="89"/>
      <c r="C29" s="17" t="s">
        <v>121</v>
      </c>
      <c r="D29" s="38">
        <v>16</v>
      </c>
      <c r="E29" s="122">
        <v>1455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-61</v>
      </c>
      <c r="L29" s="122">
        <f t="shared" si="1"/>
        <v>-106</v>
      </c>
      <c r="M29" s="122">
        <v>1621</v>
      </c>
      <c r="N29" s="145"/>
    </row>
    <row r="30" spans="2:14" x14ac:dyDescent="0.25">
      <c r="B30" s="89"/>
      <c r="C30" s="17" t="s">
        <v>122</v>
      </c>
      <c r="D30" s="38">
        <v>17</v>
      </c>
      <c r="E30" s="122">
        <v>222726</v>
      </c>
      <c r="F30" s="122">
        <v>39834</v>
      </c>
      <c r="G30" s="122">
        <v>111508</v>
      </c>
      <c r="H30" s="122">
        <v>0</v>
      </c>
      <c r="I30" s="122"/>
      <c r="J30" s="123">
        <v>-17</v>
      </c>
      <c r="K30" s="122">
        <v>-2371</v>
      </c>
      <c r="L30" s="122">
        <f t="shared" si="1"/>
        <v>-8380</v>
      </c>
      <c r="M30" s="122">
        <v>82118</v>
      </c>
      <c r="N30" s="145"/>
    </row>
    <row r="31" spans="2:14" x14ac:dyDescent="0.25">
      <c r="B31" s="89"/>
      <c r="C31" s="17" t="s">
        <v>124</v>
      </c>
      <c r="D31" s="38">
        <v>18</v>
      </c>
      <c r="E31" s="122">
        <v>110549</v>
      </c>
      <c r="F31" s="122">
        <v>4050</v>
      </c>
      <c r="G31" s="122">
        <v>75295</v>
      </c>
      <c r="H31" s="122">
        <v>0</v>
      </c>
      <c r="I31" s="122"/>
      <c r="J31" s="123">
        <v>-2593</v>
      </c>
      <c r="K31" s="122">
        <v>-8390</v>
      </c>
      <c r="L31" s="122">
        <f t="shared" si="1"/>
        <v>1310</v>
      </c>
      <c r="M31" s="122">
        <v>35691</v>
      </c>
      <c r="N31" s="145"/>
    </row>
    <row r="32" spans="2:14" x14ac:dyDescent="0.25">
      <c r="B32" s="89"/>
      <c r="C32" s="17" t="s">
        <v>125</v>
      </c>
      <c r="D32" s="38">
        <v>19</v>
      </c>
      <c r="E32" s="122">
        <v>117545</v>
      </c>
      <c r="F32" s="122">
        <v>193</v>
      </c>
      <c r="G32" s="122">
        <v>40839</v>
      </c>
      <c r="H32" s="122">
        <v>0</v>
      </c>
      <c r="I32" s="122"/>
      <c r="J32" s="123">
        <v>0</v>
      </c>
      <c r="K32" s="122">
        <v>20607</v>
      </c>
      <c r="L32" s="122">
        <f t="shared" si="1"/>
        <v>317</v>
      </c>
      <c r="M32" s="122">
        <v>55589</v>
      </c>
      <c r="N32" s="145"/>
    </row>
    <row r="33" spans="2:14" x14ac:dyDescent="0.25">
      <c r="B33" s="89"/>
      <c r="C33" s="17" t="s">
        <v>126</v>
      </c>
      <c r="D33" s="38">
        <v>20</v>
      </c>
      <c r="E33" s="122">
        <v>30223</v>
      </c>
      <c r="F33" s="122">
        <v>7660</v>
      </c>
      <c r="G33" s="122">
        <v>13656</v>
      </c>
      <c r="H33" s="122">
        <v>0</v>
      </c>
      <c r="I33" s="122"/>
      <c r="J33" s="123">
        <v>598</v>
      </c>
      <c r="K33" s="122">
        <v>-322</v>
      </c>
      <c r="L33" s="122">
        <f t="shared" si="1"/>
        <v>21</v>
      </c>
      <c r="M33" s="122">
        <v>9806</v>
      </c>
      <c r="N33" s="145"/>
    </row>
    <row r="34" spans="2:14" x14ac:dyDescent="0.25">
      <c r="B34" s="89"/>
      <c r="C34" s="17" t="s">
        <v>127</v>
      </c>
      <c r="D34" s="38">
        <v>21</v>
      </c>
      <c r="E34" s="122">
        <v>92156</v>
      </c>
      <c r="F34" s="122">
        <v>8</v>
      </c>
      <c r="G34" s="122">
        <v>10545</v>
      </c>
      <c r="H34" s="122">
        <v>0</v>
      </c>
      <c r="I34" s="122"/>
      <c r="J34" s="123">
        <v>-9198</v>
      </c>
      <c r="K34" s="122">
        <v>25059</v>
      </c>
      <c r="L34" s="122">
        <f t="shared" si="1"/>
        <v>4052</v>
      </c>
      <c r="M34" s="122">
        <v>43294</v>
      </c>
      <c r="N34" s="145"/>
    </row>
    <row r="35" spans="2:14" x14ac:dyDescent="0.25">
      <c r="B35" s="82" t="s">
        <v>128</v>
      </c>
      <c r="C35" s="132"/>
      <c r="D35" s="133">
        <v>22</v>
      </c>
      <c r="E35" s="127">
        <f>SUM(E12:E34)</f>
        <v>9487830</v>
      </c>
      <c r="F35" s="127">
        <f>SUM(F12:F34)</f>
        <v>317551</v>
      </c>
      <c r="G35" s="127">
        <f>SUM(G12:G34)</f>
        <v>1647741</v>
      </c>
      <c r="H35" s="127">
        <f>SUM(H12:H34)</f>
        <v>102921</v>
      </c>
      <c r="I35" s="127"/>
      <c r="J35" s="128">
        <f>SUM(J12:J34)</f>
        <v>0</v>
      </c>
      <c r="K35" s="129">
        <f>SUM(K12:K34)</f>
        <v>923144</v>
      </c>
      <c r="L35" s="129">
        <f>SUM(L12:L34)</f>
        <v>-10746</v>
      </c>
      <c r="M35" s="127">
        <f>SUM(M12:M34)</f>
        <v>6507219</v>
      </c>
      <c r="N35" s="111"/>
    </row>
    <row r="36" spans="2:14" x14ac:dyDescent="0.25">
      <c r="I36" s="23"/>
      <c r="J36" s="29" t="s">
        <v>152</v>
      </c>
      <c r="M36" s="147"/>
      <c r="N36" s="21"/>
    </row>
    <row r="37" spans="2:14" x14ac:dyDescent="0.25">
      <c r="I37" s="148" t="s">
        <v>49</v>
      </c>
      <c r="J37" s="29"/>
      <c r="K37" s="17" t="s">
        <v>153</v>
      </c>
      <c r="L37" s="17"/>
      <c r="M37" s="122">
        <v>370064</v>
      </c>
      <c r="N37" s="36"/>
    </row>
    <row r="38" spans="2:14" x14ac:dyDescent="0.25">
      <c r="C38" s="67" t="s">
        <v>154</v>
      </c>
      <c r="I38" s="148" t="s">
        <v>49</v>
      </c>
      <c r="J38" s="29"/>
      <c r="K38" s="9" t="s">
        <v>155</v>
      </c>
      <c r="M38" s="122">
        <v>37081</v>
      </c>
      <c r="N38" s="36"/>
    </row>
    <row r="39" spans="2:14" x14ac:dyDescent="0.25">
      <c r="C39" s="67" t="s">
        <v>342</v>
      </c>
      <c r="I39" s="85" t="s">
        <v>35</v>
      </c>
      <c r="J39" s="82" t="s">
        <v>156</v>
      </c>
      <c r="K39" s="149"/>
      <c r="L39" s="83"/>
      <c r="M39" s="127">
        <f>M35-M37-M38</f>
        <v>6100074</v>
      </c>
      <c r="N39" s="111"/>
    </row>
    <row r="40" spans="2:14" x14ac:dyDescent="0.25"/>
    <row r="41" spans="2:14" x14ac:dyDescent="0.25"/>
    <row r="42" spans="2:14" x14ac:dyDescent="0.25"/>
  </sheetData>
  <phoneticPr fontId="0" type="noConversion"/>
  <hyperlinks>
    <hyperlink ref="M1" location="Inhalt!F24" display="Inhalt!F24" xr:uid="{00000000-0004-0000-0A00-000000000000}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329" t="s">
        <v>363</v>
      </c>
      <c r="C1" s="6"/>
      <c r="D1" s="6"/>
      <c r="E1" s="6"/>
      <c r="F1" s="6"/>
      <c r="G1" s="6"/>
      <c r="H1" s="6"/>
      <c r="I1" s="6"/>
      <c r="J1" s="303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157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158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159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49271</v>
      </c>
      <c r="F11" s="93">
        <v>30452</v>
      </c>
      <c r="G11" s="195">
        <f t="shared" ref="G11:G18" si="0">IF(AND(F11&gt; 0,E11&gt;0,E11&lt;=F11*6),E11/F11*100-100,"-")</f>
        <v>61.798896624195464</v>
      </c>
      <c r="H11" s="93">
        <v>49271</v>
      </c>
      <c r="I11" s="93">
        <v>30452</v>
      </c>
      <c r="J11" s="195">
        <f t="shared" ref="J11:J18" si="1">IF(AND(I11&gt; 0,H11&gt;0,H11&lt;=I11*6),H11/I11*100-100,"-")</f>
        <v>61.798896624195464</v>
      </c>
    </row>
    <row r="12" spans="2:14" x14ac:dyDescent="0.25">
      <c r="B12" s="89"/>
      <c r="C12" s="17" t="s">
        <v>106</v>
      </c>
      <c r="D12" s="38">
        <v>2</v>
      </c>
      <c r="E12" s="93">
        <v>256471</v>
      </c>
      <c r="F12" s="93">
        <v>263751</v>
      </c>
      <c r="G12" s="195">
        <f t="shared" si="0"/>
        <v>-2.7601791083256586</v>
      </c>
      <c r="H12" s="93">
        <v>256471</v>
      </c>
      <c r="I12" s="93">
        <v>263751</v>
      </c>
      <c r="J12" s="195">
        <f t="shared" si="1"/>
        <v>-2.7601791083256586</v>
      </c>
    </row>
    <row r="13" spans="2:14" x14ac:dyDescent="0.25">
      <c r="B13" s="89"/>
      <c r="C13" s="17" t="s">
        <v>107</v>
      </c>
      <c r="D13" s="38">
        <v>3</v>
      </c>
      <c r="E13" s="93">
        <v>251105</v>
      </c>
      <c r="F13" s="93">
        <v>196766</v>
      </c>
      <c r="G13" s="195">
        <f t="shared" si="0"/>
        <v>27.616051553622071</v>
      </c>
      <c r="H13" s="93">
        <v>251105</v>
      </c>
      <c r="I13" s="93">
        <v>196766</v>
      </c>
      <c r="J13" s="195">
        <f t="shared" si="1"/>
        <v>27.616051553622071</v>
      </c>
    </row>
    <row r="14" spans="2:14" x14ac:dyDescent="0.25">
      <c r="B14" s="89"/>
      <c r="C14" s="17" t="s">
        <v>108</v>
      </c>
      <c r="D14" s="38">
        <v>4</v>
      </c>
      <c r="E14" s="93">
        <v>547067</v>
      </c>
      <c r="F14" s="93">
        <v>543526</v>
      </c>
      <c r="G14" s="195">
        <f t="shared" si="0"/>
        <v>0.65148677340182815</v>
      </c>
      <c r="H14" s="93">
        <v>547067</v>
      </c>
      <c r="I14" s="93">
        <v>543526</v>
      </c>
      <c r="J14" s="195">
        <f t="shared" si="1"/>
        <v>0.65148677340182815</v>
      </c>
    </row>
    <row r="15" spans="2:14" x14ac:dyDescent="0.25">
      <c r="B15" s="89"/>
      <c r="C15" s="17" t="s">
        <v>109</v>
      </c>
      <c r="D15" s="38">
        <v>5</v>
      </c>
      <c r="E15" s="93">
        <v>125667</v>
      </c>
      <c r="F15" s="93">
        <v>100387</v>
      </c>
      <c r="G15" s="195">
        <f t="shared" si="0"/>
        <v>25.182543556436585</v>
      </c>
      <c r="H15" s="93">
        <v>125667</v>
      </c>
      <c r="I15" s="93">
        <v>100387</v>
      </c>
      <c r="J15" s="195">
        <f t="shared" si="1"/>
        <v>25.182543556436585</v>
      </c>
    </row>
    <row r="16" spans="2:14" x14ac:dyDescent="0.25">
      <c r="B16" s="89"/>
      <c r="C16" s="17" t="s">
        <v>110</v>
      </c>
      <c r="D16" s="38">
        <v>6</v>
      </c>
      <c r="E16" s="93">
        <v>15450</v>
      </c>
      <c r="F16" s="93">
        <v>29513</v>
      </c>
      <c r="G16" s="195">
        <f t="shared" si="0"/>
        <v>-47.650188052722534</v>
      </c>
      <c r="H16" s="93">
        <v>15450</v>
      </c>
      <c r="I16" s="93">
        <v>29513</v>
      </c>
      <c r="J16" s="195">
        <f t="shared" si="1"/>
        <v>-47.650188052722534</v>
      </c>
    </row>
    <row r="17" spans="2:10" x14ac:dyDescent="0.25">
      <c r="B17" s="89"/>
      <c r="C17" s="17" t="s">
        <v>111</v>
      </c>
      <c r="D17" s="38">
        <v>7</v>
      </c>
      <c r="E17" s="93">
        <v>193487</v>
      </c>
      <c r="F17" s="93">
        <v>123039</v>
      </c>
      <c r="G17" s="195">
        <f t="shared" si="0"/>
        <v>57.256642202878766</v>
      </c>
      <c r="H17" s="93">
        <v>193487</v>
      </c>
      <c r="I17" s="93">
        <v>123039</v>
      </c>
      <c r="J17" s="195">
        <f t="shared" si="1"/>
        <v>57.256642202878766</v>
      </c>
    </row>
    <row r="18" spans="2:10" x14ac:dyDescent="0.25">
      <c r="B18" s="105"/>
      <c r="C18" s="17" t="s">
        <v>112</v>
      </c>
      <c r="D18" s="38">
        <v>8</v>
      </c>
      <c r="E18" s="93">
        <v>111778</v>
      </c>
      <c r="F18" s="93">
        <v>69162</v>
      </c>
      <c r="G18" s="195">
        <f t="shared" si="0"/>
        <v>61.617651311413795</v>
      </c>
      <c r="H18" s="93">
        <v>111778</v>
      </c>
      <c r="I18" s="93">
        <v>69162</v>
      </c>
      <c r="J18" s="195">
        <f t="shared" si="1"/>
        <v>61.617651311413795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5">
      <c r="B20" s="89" t="s">
        <v>113</v>
      </c>
      <c r="D20" s="23"/>
      <c r="E20" s="91"/>
      <c r="F20" s="91"/>
      <c r="G20" s="193"/>
      <c r="H20" s="91"/>
      <c r="I20" s="91"/>
      <c r="J20" s="196"/>
    </row>
    <row r="21" spans="2:10" x14ac:dyDescent="0.25">
      <c r="B21" s="89"/>
      <c r="C21" s="17" t="s">
        <v>114</v>
      </c>
      <c r="D21" s="92">
        <v>9</v>
      </c>
      <c r="E21" s="93">
        <v>13477</v>
      </c>
      <c r="F21" s="93">
        <v>16610</v>
      </c>
      <c r="G21" s="195">
        <f t="shared" ref="G21:G34" si="2">IF(AND(F21&gt; 0,E21&gt;0,E21&lt;=F21*6),E21/F21*100-100,"-")</f>
        <v>-18.862131246237198</v>
      </c>
      <c r="H21" s="93">
        <v>13477</v>
      </c>
      <c r="I21" s="93">
        <v>16610</v>
      </c>
      <c r="J21" s="195">
        <f t="shared" ref="J21:J34" si="3">IF(AND(I21&gt; 0,H21&gt;0,H21&lt;=I21*6),H21/I21*100-100,"-")</f>
        <v>-18.862131246237198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10499</v>
      </c>
      <c r="F23" s="93">
        <v>24852</v>
      </c>
      <c r="G23" s="195">
        <f t="shared" si="2"/>
        <v>-57.753903106389828</v>
      </c>
      <c r="H23" s="93">
        <v>10499</v>
      </c>
      <c r="I23" s="93">
        <v>24852</v>
      </c>
      <c r="J23" s="195">
        <f t="shared" si="3"/>
        <v>-57.753903106389828</v>
      </c>
    </row>
    <row r="24" spans="2:10" x14ac:dyDescent="0.25">
      <c r="B24" s="89"/>
      <c r="C24" s="17" t="s">
        <v>117</v>
      </c>
      <c r="D24" s="38">
        <v>12</v>
      </c>
      <c r="E24" s="93">
        <v>3441</v>
      </c>
      <c r="F24" s="93">
        <v>20846</v>
      </c>
      <c r="G24" s="195">
        <f t="shared" si="2"/>
        <v>-83.49323611244364</v>
      </c>
      <c r="H24" s="93">
        <v>3441</v>
      </c>
      <c r="I24" s="93">
        <v>20846</v>
      </c>
      <c r="J24" s="195">
        <f t="shared" si="3"/>
        <v>-83.49323611244364</v>
      </c>
    </row>
    <row r="25" spans="2:10" x14ac:dyDescent="0.25">
      <c r="B25" s="89"/>
      <c r="C25" s="17" t="s">
        <v>118</v>
      </c>
      <c r="D25" s="38">
        <v>13</v>
      </c>
      <c r="E25" s="93">
        <v>68</v>
      </c>
      <c r="F25" s="93">
        <v>117</v>
      </c>
      <c r="G25" s="195">
        <f t="shared" si="2"/>
        <v>-41.880341880341874</v>
      </c>
      <c r="H25" s="93">
        <v>68</v>
      </c>
      <c r="I25" s="93">
        <v>117</v>
      </c>
      <c r="J25" s="195">
        <f t="shared" si="3"/>
        <v>-41.880341880341874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83922</v>
      </c>
      <c r="F27" s="93">
        <v>139569</v>
      </c>
      <c r="G27" s="195">
        <f t="shared" si="2"/>
        <v>-39.87060163789954</v>
      </c>
      <c r="H27" s="93">
        <v>83922</v>
      </c>
      <c r="I27" s="93">
        <v>139569</v>
      </c>
      <c r="J27" s="195">
        <f t="shared" si="3"/>
        <v>-39.87060163789954</v>
      </c>
    </row>
    <row r="28" spans="2:10" x14ac:dyDescent="0.25">
      <c r="B28" s="89"/>
      <c r="C28" s="17" t="s">
        <v>121</v>
      </c>
      <c r="D28" s="38">
        <v>16</v>
      </c>
      <c r="E28" s="93">
        <v>1</v>
      </c>
      <c r="F28" s="93">
        <v>2</v>
      </c>
      <c r="G28" s="195">
        <f t="shared" si="2"/>
        <v>-50</v>
      </c>
      <c r="H28" s="93">
        <v>1</v>
      </c>
      <c r="I28" s="93">
        <v>2</v>
      </c>
      <c r="J28" s="195">
        <f t="shared" si="3"/>
        <v>-50</v>
      </c>
    </row>
    <row r="29" spans="2:10" x14ac:dyDescent="0.25">
      <c r="B29" s="89"/>
      <c r="C29" s="17" t="s">
        <v>122</v>
      </c>
      <c r="D29" s="38">
        <v>17</v>
      </c>
      <c r="E29" s="93">
        <v>151342</v>
      </c>
      <c r="F29" s="93">
        <v>132754</v>
      </c>
      <c r="G29" s="195">
        <f t="shared" si="2"/>
        <v>14.001837986049395</v>
      </c>
      <c r="H29" s="93">
        <v>151342</v>
      </c>
      <c r="I29" s="93">
        <v>132754</v>
      </c>
      <c r="J29" s="195">
        <f t="shared" si="3"/>
        <v>14.001837986049395</v>
      </c>
    </row>
    <row r="30" spans="2:10" x14ac:dyDescent="0.25">
      <c r="B30" s="89"/>
      <c r="C30" s="17" t="s">
        <v>124</v>
      </c>
      <c r="D30" s="38">
        <v>18</v>
      </c>
      <c r="E30" s="93">
        <v>79345</v>
      </c>
      <c r="F30" s="93">
        <v>79790</v>
      </c>
      <c r="G30" s="195">
        <f t="shared" si="2"/>
        <v>-0.55771399924802267</v>
      </c>
      <c r="H30" s="93">
        <v>79345</v>
      </c>
      <c r="I30" s="93">
        <v>79790</v>
      </c>
      <c r="J30" s="195">
        <f t="shared" si="3"/>
        <v>-0.55771399924802267</v>
      </c>
    </row>
    <row r="31" spans="2:10" x14ac:dyDescent="0.25">
      <c r="B31" s="89"/>
      <c r="C31" s="17" t="s">
        <v>125</v>
      </c>
      <c r="D31" s="38">
        <v>19</v>
      </c>
      <c r="E31" s="93">
        <v>41032</v>
      </c>
      <c r="F31" s="93">
        <v>82816</v>
      </c>
      <c r="G31" s="195">
        <f t="shared" si="2"/>
        <v>-50.454018547140649</v>
      </c>
      <c r="H31" s="93">
        <v>41032</v>
      </c>
      <c r="I31" s="93">
        <v>82816</v>
      </c>
      <c r="J31" s="195">
        <f t="shared" si="3"/>
        <v>-50.454018547140649</v>
      </c>
    </row>
    <row r="32" spans="2:10" x14ac:dyDescent="0.25">
      <c r="B32" s="89"/>
      <c r="C32" s="17" t="s">
        <v>126</v>
      </c>
      <c r="D32" s="38">
        <v>20</v>
      </c>
      <c r="E32" s="93">
        <v>21316</v>
      </c>
      <c r="F32" s="93">
        <v>22519</v>
      </c>
      <c r="G32" s="195">
        <f t="shared" si="2"/>
        <v>-5.3421555131222505</v>
      </c>
      <c r="H32" s="93">
        <v>21316</v>
      </c>
      <c r="I32" s="93">
        <v>22519</v>
      </c>
      <c r="J32" s="195">
        <f t="shared" si="3"/>
        <v>-5.3421555131222505</v>
      </c>
    </row>
    <row r="33" spans="2:10" x14ac:dyDescent="0.25">
      <c r="B33" s="89"/>
      <c r="C33" s="17" t="s">
        <v>127</v>
      </c>
      <c r="D33" s="38">
        <v>21</v>
      </c>
      <c r="E33" s="93">
        <v>10553</v>
      </c>
      <c r="F33" s="93">
        <v>12665</v>
      </c>
      <c r="G33" s="195">
        <f t="shared" si="2"/>
        <v>-16.675878405053297</v>
      </c>
      <c r="H33" s="93">
        <v>10553</v>
      </c>
      <c r="I33" s="93">
        <v>12665</v>
      </c>
      <c r="J33" s="195">
        <f t="shared" si="3"/>
        <v>-16.675878405053297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1965292</v>
      </c>
      <c r="F34" s="129">
        <f>SUM(F11:F33)</f>
        <v>1889136</v>
      </c>
      <c r="G34" s="197">
        <f t="shared" si="2"/>
        <v>4.0312608515215516</v>
      </c>
      <c r="H34" s="75">
        <f>SUM(H11:H33)</f>
        <v>1965292</v>
      </c>
      <c r="I34" s="75">
        <f>SUM(I11:I33)</f>
        <v>1889136</v>
      </c>
      <c r="J34" s="197">
        <f t="shared" si="3"/>
        <v>4.0312608515215516</v>
      </c>
    </row>
    <row r="35" spans="2:10" x14ac:dyDescent="0.25"/>
    <row r="36" spans="2:10" x14ac:dyDescent="0.25"/>
    <row r="37" spans="2:10" x14ac:dyDescent="0.25"/>
    <row r="38" spans="2:10" x14ac:dyDescent="0.25"/>
    <row r="39" spans="2:10" x14ac:dyDescent="0.25"/>
  </sheetData>
  <phoneticPr fontId="0" type="noConversion"/>
  <hyperlinks>
    <hyperlink ref="J1" location="Inhalt!F25" display="Inhalt!F25" xr:uid="{00000000-0004-0000-0B00-000000000000}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10" width="15.6640625" style="9" customWidth="1"/>
    <col min="11" max="12" width="9.109375" style="9" customWidth="1"/>
    <col min="13" max="16384" width="0" style="9" hidden="1"/>
  </cols>
  <sheetData>
    <row r="1" spans="2:14" ht="15.6" x14ac:dyDescent="0.3">
      <c r="B1" s="194" t="s">
        <v>363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160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0</v>
      </c>
      <c r="F11" s="93">
        <v>0</v>
      </c>
      <c r="G11" s="195" t="str">
        <f t="shared" ref="G11:G18" si="0">IF(AND(F11&gt; 0,E11&gt;0,E11&lt;=F11*6),E11/F11*100-100,"-")</f>
        <v>-</v>
      </c>
      <c r="H11" s="93">
        <v>0</v>
      </c>
      <c r="I11" s="93">
        <v>0</v>
      </c>
      <c r="J11" s="195" t="str">
        <f t="shared" ref="J11:J18" si="1">IF(AND(I11&gt; 0,H11&gt;0,H11&lt;=I11*6),H11/I11*100-100,"-")</f>
        <v>-</v>
      </c>
    </row>
    <row r="12" spans="2:14" x14ac:dyDescent="0.25">
      <c r="B12" s="89"/>
      <c r="C12" s="17" t="s">
        <v>106</v>
      </c>
      <c r="D12" s="38">
        <v>2</v>
      </c>
      <c r="E12" s="93">
        <v>0</v>
      </c>
      <c r="F12" s="93">
        <v>0</v>
      </c>
      <c r="G12" s="195" t="str">
        <f t="shared" si="0"/>
        <v>-</v>
      </c>
      <c r="H12" s="93">
        <v>0</v>
      </c>
      <c r="I12" s="93">
        <v>0</v>
      </c>
      <c r="J12" s="195" t="str">
        <f t="shared" si="1"/>
        <v>-</v>
      </c>
    </row>
    <row r="13" spans="2:14" x14ac:dyDescent="0.25">
      <c r="B13" s="89"/>
      <c r="C13" s="17" t="s">
        <v>107</v>
      </c>
      <c r="D13" s="38">
        <v>3</v>
      </c>
      <c r="E13" s="93">
        <v>0</v>
      </c>
      <c r="F13" s="93">
        <v>0</v>
      </c>
      <c r="G13" s="195" t="str">
        <f t="shared" si="0"/>
        <v>-</v>
      </c>
      <c r="H13" s="93">
        <v>0</v>
      </c>
      <c r="I13" s="93">
        <v>0</v>
      </c>
      <c r="J13" s="195" t="str">
        <f t="shared" si="1"/>
        <v>-</v>
      </c>
    </row>
    <row r="14" spans="2:14" x14ac:dyDescent="0.25">
      <c r="B14" s="89"/>
      <c r="C14" s="17" t="s">
        <v>108</v>
      </c>
      <c r="D14" s="38">
        <v>4</v>
      </c>
      <c r="E14" s="93">
        <v>0</v>
      </c>
      <c r="F14" s="93">
        <v>0</v>
      </c>
      <c r="G14" s="195" t="str">
        <f t="shared" si="0"/>
        <v>-</v>
      </c>
      <c r="H14" s="93">
        <v>0</v>
      </c>
      <c r="I14" s="93">
        <v>0</v>
      </c>
      <c r="J14" s="195" t="str">
        <f t="shared" si="1"/>
        <v>-</v>
      </c>
    </row>
    <row r="15" spans="2:14" x14ac:dyDescent="0.25">
      <c r="B15" s="89"/>
      <c r="C15" s="17" t="s">
        <v>109</v>
      </c>
      <c r="D15" s="38">
        <v>5</v>
      </c>
      <c r="E15" s="93">
        <v>52970</v>
      </c>
      <c r="F15" s="93">
        <v>51435</v>
      </c>
      <c r="G15" s="195">
        <f t="shared" si="0"/>
        <v>2.9843491785749023</v>
      </c>
      <c r="H15" s="93">
        <v>52970</v>
      </c>
      <c r="I15" s="93">
        <v>51435</v>
      </c>
      <c r="J15" s="195">
        <f t="shared" si="1"/>
        <v>2.9843491785749023</v>
      </c>
    </row>
    <row r="16" spans="2:14" x14ac:dyDescent="0.25">
      <c r="B16" s="89"/>
      <c r="C16" s="17" t="s">
        <v>110</v>
      </c>
      <c r="D16" s="38">
        <v>6</v>
      </c>
      <c r="E16" s="93">
        <v>0</v>
      </c>
      <c r="F16" s="93">
        <v>0</v>
      </c>
      <c r="G16" s="195" t="str">
        <f t="shared" si="0"/>
        <v>-</v>
      </c>
      <c r="H16" s="93">
        <v>0</v>
      </c>
      <c r="I16" s="93">
        <v>0</v>
      </c>
      <c r="J16" s="195" t="str">
        <f t="shared" si="1"/>
        <v>-</v>
      </c>
    </row>
    <row r="17" spans="2:10" x14ac:dyDescent="0.25">
      <c r="B17" s="89"/>
      <c r="C17" s="17" t="s">
        <v>111</v>
      </c>
      <c r="D17" s="38">
        <v>7</v>
      </c>
      <c r="E17" s="93">
        <v>49951</v>
      </c>
      <c r="F17" s="93">
        <v>84871</v>
      </c>
      <c r="G17" s="195">
        <f t="shared" si="0"/>
        <v>-41.144796220145871</v>
      </c>
      <c r="H17" s="93">
        <v>49951</v>
      </c>
      <c r="I17" s="93">
        <v>84871</v>
      </c>
      <c r="J17" s="195">
        <f t="shared" si="1"/>
        <v>-41.144796220145871</v>
      </c>
    </row>
    <row r="18" spans="2:10" x14ac:dyDescent="0.25">
      <c r="B18" s="105"/>
      <c r="C18" s="17" t="s">
        <v>112</v>
      </c>
      <c r="D18" s="38">
        <v>8</v>
      </c>
      <c r="E18" s="93">
        <v>0</v>
      </c>
      <c r="F18" s="93">
        <v>0</v>
      </c>
      <c r="G18" s="195" t="str">
        <f t="shared" si="0"/>
        <v>-</v>
      </c>
      <c r="H18" s="93">
        <v>0</v>
      </c>
      <c r="I18" s="93">
        <v>0</v>
      </c>
      <c r="J18" s="195" t="str">
        <f t="shared" si="1"/>
        <v>-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5">
      <c r="B20" s="89" t="s">
        <v>113</v>
      </c>
      <c r="D20" s="23"/>
      <c r="E20" s="91"/>
      <c r="F20" s="91"/>
      <c r="G20" s="193"/>
      <c r="H20" s="91"/>
      <c r="I20" s="91"/>
      <c r="J20" s="196"/>
    </row>
    <row r="21" spans="2:10" x14ac:dyDescent="0.25">
      <c r="B21" s="89"/>
      <c r="C21" s="17" t="s">
        <v>114</v>
      </c>
      <c r="D21" s="92">
        <v>9</v>
      </c>
      <c r="E21" s="93">
        <v>0</v>
      </c>
      <c r="F21" s="93">
        <v>0</v>
      </c>
      <c r="G21" s="195" t="str">
        <f t="shared" ref="G21:G34" si="2">IF(AND(F21&gt; 0,E21&gt;0,E21&lt;=F21*6),E21/F21*100-100,"-")</f>
        <v>-</v>
      </c>
      <c r="H21" s="93">
        <v>0</v>
      </c>
      <c r="I21" s="93">
        <v>0</v>
      </c>
      <c r="J21" s="195" t="str">
        <f t="shared" ref="J21:J34" si="3">IF(AND(I21&gt; 0,H21&gt;0,H21&lt;=I21*6),H21/I21*100-100,"-")</f>
        <v>-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0</v>
      </c>
      <c r="F23" s="93">
        <v>0</v>
      </c>
      <c r="G23" s="195" t="str">
        <f t="shared" si="2"/>
        <v>-</v>
      </c>
      <c r="H23" s="93">
        <v>0</v>
      </c>
      <c r="I23" s="93">
        <v>0</v>
      </c>
      <c r="J23" s="195" t="str">
        <f t="shared" si="3"/>
        <v>-</v>
      </c>
    </row>
    <row r="24" spans="2:10" x14ac:dyDescent="0.25">
      <c r="B24" s="89"/>
      <c r="C24" s="17" t="s">
        <v>117</v>
      </c>
      <c r="D24" s="38">
        <v>12</v>
      </c>
      <c r="E24" s="93">
        <v>0</v>
      </c>
      <c r="F24" s="93">
        <v>0</v>
      </c>
      <c r="G24" s="195" t="str">
        <f t="shared" si="2"/>
        <v>-</v>
      </c>
      <c r="H24" s="93">
        <v>0</v>
      </c>
      <c r="I24" s="93">
        <v>0</v>
      </c>
      <c r="J24" s="195" t="str">
        <f t="shared" si="3"/>
        <v>-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0</v>
      </c>
      <c r="F27" s="93">
        <v>0</v>
      </c>
      <c r="G27" s="195" t="str">
        <f t="shared" si="2"/>
        <v>-</v>
      </c>
      <c r="H27" s="93">
        <v>0</v>
      </c>
      <c r="I27" s="93">
        <v>0</v>
      </c>
      <c r="J27" s="195" t="str">
        <f t="shared" si="3"/>
        <v>-</v>
      </c>
    </row>
    <row r="28" spans="2:10" x14ac:dyDescent="0.25">
      <c r="B28" s="89"/>
      <c r="C28" s="17" t="s">
        <v>121</v>
      </c>
      <c r="D28" s="38">
        <v>16</v>
      </c>
      <c r="E28" s="93">
        <v>0</v>
      </c>
      <c r="F28" s="93">
        <v>0</v>
      </c>
      <c r="G28" s="195" t="str">
        <f t="shared" si="2"/>
        <v>-</v>
      </c>
      <c r="H28" s="93">
        <v>0</v>
      </c>
      <c r="I28" s="93">
        <v>0</v>
      </c>
      <c r="J28" s="195" t="str">
        <f t="shared" si="3"/>
        <v>-</v>
      </c>
    </row>
    <row r="29" spans="2:10" x14ac:dyDescent="0.25">
      <c r="B29" s="89"/>
      <c r="C29" s="17" t="s">
        <v>122</v>
      </c>
      <c r="D29" s="38">
        <v>17</v>
      </c>
      <c r="E29" s="93">
        <v>0</v>
      </c>
      <c r="F29" s="93">
        <v>0</v>
      </c>
      <c r="G29" s="195" t="str">
        <f t="shared" si="2"/>
        <v>-</v>
      </c>
      <c r="H29" s="93">
        <v>0</v>
      </c>
      <c r="I29" s="93">
        <v>0</v>
      </c>
      <c r="J29" s="195" t="str">
        <f t="shared" si="3"/>
        <v>-</v>
      </c>
    </row>
    <row r="30" spans="2:10" x14ac:dyDescent="0.25">
      <c r="B30" s="89"/>
      <c r="C30" s="17" t="s">
        <v>124</v>
      </c>
      <c r="D30" s="38">
        <v>18</v>
      </c>
      <c r="E30" s="93">
        <v>0</v>
      </c>
      <c r="F30" s="93">
        <v>0</v>
      </c>
      <c r="G30" s="195" t="str">
        <f t="shared" si="2"/>
        <v>-</v>
      </c>
      <c r="H30" s="93">
        <v>0</v>
      </c>
      <c r="I30" s="93">
        <v>0</v>
      </c>
      <c r="J30" s="195" t="str">
        <f t="shared" si="3"/>
        <v>-</v>
      </c>
    </row>
    <row r="31" spans="2:10" x14ac:dyDescent="0.25">
      <c r="B31" s="89"/>
      <c r="C31" s="17" t="s">
        <v>125</v>
      </c>
      <c r="D31" s="38">
        <v>19</v>
      </c>
      <c r="E31" s="93">
        <v>0</v>
      </c>
      <c r="F31" s="93">
        <v>0</v>
      </c>
      <c r="G31" s="195" t="str">
        <f t="shared" si="2"/>
        <v>-</v>
      </c>
      <c r="H31" s="93">
        <v>0</v>
      </c>
      <c r="I31" s="93">
        <v>0</v>
      </c>
      <c r="J31" s="195" t="str">
        <f t="shared" si="3"/>
        <v>-</v>
      </c>
    </row>
    <row r="32" spans="2:10" x14ac:dyDescent="0.25">
      <c r="B32" s="89"/>
      <c r="C32" s="17" t="s">
        <v>126</v>
      </c>
      <c r="D32" s="38">
        <v>20</v>
      </c>
      <c r="E32" s="93">
        <v>0</v>
      </c>
      <c r="F32" s="93">
        <v>0</v>
      </c>
      <c r="G32" s="195" t="str">
        <f t="shared" si="2"/>
        <v>-</v>
      </c>
      <c r="H32" s="93">
        <v>0</v>
      </c>
      <c r="I32" s="93">
        <v>0</v>
      </c>
      <c r="J32" s="195" t="str">
        <f t="shared" si="3"/>
        <v>-</v>
      </c>
    </row>
    <row r="33" spans="2:10" x14ac:dyDescent="0.25">
      <c r="B33" s="89"/>
      <c r="C33" s="17" t="s">
        <v>127</v>
      </c>
      <c r="D33" s="38">
        <v>21</v>
      </c>
      <c r="E33" s="93">
        <v>0</v>
      </c>
      <c r="F33" s="93">
        <v>0</v>
      </c>
      <c r="G33" s="195" t="str">
        <f t="shared" si="2"/>
        <v>-</v>
      </c>
      <c r="H33" s="93">
        <v>0</v>
      </c>
      <c r="I33" s="93">
        <v>0</v>
      </c>
      <c r="J33" s="195" t="str">
        <f t="shared" si="3"/>
        <v>-</v>
      </c>
    </row>
    <row r="34" spans="2:10" x14ac:dyDescent="0.25">
      <c r="B34" s="82" t="s">
        <v>128</v>
      </c>
      <c r="C34" s="83"/>
      <c r="D34" s="74">
        <v>22</v>
      </c>
      <c r="E34" s="129">
        <f>SUM(E11:E33)</f>
        <v>102921</v>
      </c>
      <c r="F34" s="129">
        <f>SUM(F11:F33)</f>
        <v>136306</v>
      </c>
      <c r="G34" s="197">
        <f t="shared" si="2"/>
        <v>-24.492685575103081</v>
      </c>
      <c r="H34" s="75">
        <f>SUM(H11:H33)</f>
        <v>102921</v>
      </c>
      <c r="I34" s="75">
        <f>SUM(I11:I33)</f>
        <v>136306</v>
      </c>
      <c r="J34" s="197">
        <f t="shared" si="3"/>
        <v>-24.492685575103081</v>
      </c>
    </row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6" display="Inhalt!F26" xr:uid="{00000000-0004-0000-0C00-000000000000}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3.33203125" style="9" customWidth="1"/>
    <col min="5" max="5" width="14.6640625" style="9" customWidth="1"/>
    <col min="6" max="6" width="2.6640625" style="9" customWidth="1"/>
    <col min="7" max="7" width="16.6640625" style="9" customWidth="1"/>
    <col min="8" max="8" width="13.6640625" style="9" customWidth="1"/>
    <col min="9" max="9" width="14.6640625" style="9" customWidth="1"/>
    <col min="10" max="10" width="2.6640625" style="9" customWidth="1"/>
    <col min="11" max="11" width="16.6640625" style="9" customWidth="1"/>
    <col min="12" max="12" width="13.6640625" style="9" customWidth="1"/>
    <col min="13" max="14" width="9.109375" style="9" customWidth="1"/>
    <col min="15" max="16384" width="0" style="9" hidden="1"/>
  </cols>
  <sheetData>
    <row r="1" spans="1:14" ht="15.6" x14ac:dyDescent="0.3">
      <c r="A1" s="194"/>
      <c r="B1" s="194" t="s">
        <v>363</v>
      </c>
      <c r="C1" s="6"/>
      <c r="D1" s="6"/>
      <c r="E1" s="6"/>
      <c r="F1" s="6"/>
      <c r="G1" s="6"/>
      <c r="H1" s="6"/>
      <c r="I1" s="6"/>
      <c r="J1" s="6"/>
      <c r="K1" s="6"/>
      <c r="L1" s="302" t="str">
        <f>INDEX(rP1.Inhalte,22,1)</f>
        <v>zurück zum Inhaltsverzeichnis</v>
      </c>
      <c r="M1" s="310"/>
      <c r="N1" s="310"/>
    </row>
    <row r="2" spans="1:14" ht="0.9" customHeight="1" x14ac:dyDescent="0.25"/>
    <row r="3" spans="1:14" ht="12" customHeight="1" x14ac:dyDescent="0.25">
      <c r="B3" s="9" t="s">
        <v>161</v>
      </c>
      <c r="K3"/>
      <c r="L3" s="16" t="s">
        <v>73</v>
      </c>
    </row>
    <row r="4" spans="1:14" ht="2.1" customHeight="1" x14ac:dyDescent="0.25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5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5">
      <c r="B6" s="89"/>
      <c r="C6" s="9" t="s">
        <v>9</v>
      </c>
      <c r="D6" s="30" t="s">
        <v>0</v>
      </c>
      <c r="E6" s="116" t="s">
        <v>162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5">
      <c r="B7" s="89"/>
      <c r="D7" s="30"/>
      <c r="E7" s="31" t="s">
        <v>0</v>
      </c>
      <c r="F7" s="33"/>
      <c r="G7" s="32" t="s">
        <v>13</v>
      </c>
      <c r="H7" s="33" t="s">
        <v>163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5">
      <c r="B8" s="89" t="s">
        <v>58</v>
      </c>
      <c r="D8" s="30"/>
      <c r="E8" s="34" t="s">
        <v>0</v>
      </c>
      <c r="F8" s="150"/>
      <c r="G8" s="32"/>
      <c r="H8" s="33" t="s">
        <v>18</v>
      </c>
      <c r="I8" s="34" t="s">
        <v>0</v>
      </c>
      <c r="J8" s="150"/>
      <c r="K8" s="32" t="s">
        <v>13</v>
      </c>
      <c r="L8" s="32" t="s">
        <v>18</v>
      </c>
    </row>
    <row r="9" spans="1:14" x14ac:dyDescent="0.25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5">
      <c r="B10" s="89" t="s">
        <v>104</v>
      </c>
      <c r="C10" s="30"/>
      <c r="D10" s="33"/>
      <c r="E10" s="135"/>
      <c r="F10" s="33"/>
      <c r="G10" s="33"/>
      <c r="H10" s="33"/>
      <c r="I10" s="135"/>
      <c r="J10" s="24"/>
      <c r="K10" s="33"/>
      <c r="L10" s="33"/>
    </row>
    <row r="11" spans="1:14" ht="12" customHeight="1" x14ac:dyDescent="0.25">
      <c r="B11" s="89"/>
      <c r="C11" s="17" t="s">
        <v>105</v>
      </c>
      <c r="D11" s="92">
        <v>1</v>
      </c>
      <c r="E11" s="211">
        <v>1238171</v>
      </c>
      <c r="F11" s="123"/>
      <c r="G11" s="123">
        <v>1007560</v>
      </c>
      <c r="H11" s="195">
        <f>IF(AND(G11&gt; 0,E11&gt;0,E11&lt;=G11*6),E11/G11*100-100,"-")</f>
        <v>22.888066219381486</v>
      </c>
      <c r="I11" s="144">
        <v>1238171</v>
      </c>
      <c r="J11" s="123"/>
      <c r="K11" s="123">
        <v>1007560</v>
      </c>
      <c r="L11" s="195">
        <f t="shared" ref="L11:L18" si="0">IF(AND(K11&gt; 0,I11&gt;0,I11&lt;=K11*6),I11/K11*100-100,"-")</f>
        <v>22.888066219381486</v>
      </c>
    </row>
    <row r="12" spans="1:14" x14ac:dyDescent="0.25">
      <c r="B12" s="89"/>
      <c r="C12" s="17" t="s">
        <v>106</v>
      </c>
      <c r="D12" s="38">
        <v>2</v>
      </c>
      <c r="E12" s="211">
        <v>1032077</v>
      </c>
      <c r="F12" s="152" t="s">
        <v>123</v>
      </c>
      <c r="G12" s="123">
        <v>1472109</v>
      </c>
      <c r="H12" s="195">
        <f t="shared" ref="H12:H18" si="1">IF(AND(G12&gt; 0,E12&gt;0,E12&lt;=G12*6),E12/G12*100-100,"-")</f>
        <v>-29.891264845198279</v>
      </c>
      <c r="I12" s="144">
        <v>1032077</v>
      </c>
      <c r="J12" s="153" t="s">
        <v>166</v>
      </c>
      <c r="K12" s="123">
        <v>1472109</v>
      </c>
      <c r="L12" s="195">
        <f t="shared" si="0"/>
        <v>-29.891264845198279</v>
      </c>
    </row>
    <row r="13" spans="1:14" x14ac:dyDescent="0.25">
      <c r="B13" s="89"/>
      <c r="C13" s="17" t="s">
        <v>107</v>
      </c>
      <c r="D13" s="38">
        <v>3</v>
      </c>
      <c r="E13" s="211">
        <v>294135</v>
      </c>
      <c r="F13" s="123"/>
      <c r="G13" s="123">
        <v>338587</v>
      </c>
      <c r="H13" s="195">
        <f t="shared" si="1"/>
        <v>-13.128678891983441</v>
      </c>
      <c r="I13" s="144">
        <v>294135</v>
      </c>
      <c r="J13" s="154"/>
      <c r="K13" s="123">
        <v>338587</v>
      </c>
      <c r="L13" s="195">
        <f t="shared" si="0"/>
        <v>-13.128678891983441</v>
      </c>
    </row>
    <row r="14" spans="1:14" x14ac:dyDescent="0.25">
      <c r="B14" s="89"/>
      <c r="C14" s="17" t="s">
        <v>108</v>
      </c>
      <c r="D14" s="38">
        <v>4</v>
      </c>
      <c r="E14" s="211">
        <v>2198658</v>
      </c>
      <c r="F14" s="123"/>
      <c r="G14" s="123">
        <v>2807962</v>
      </c>
      <c r="H14" s="195">
        <f t="shared" si="1"/>
        <v>-21.699154048381004</v>
      </c>
      <c r="I14" s="144">
        <v>2198658</v>
      </c>
      <c r="J14" s="154"/>
      <c r="K14" s="123">
        <v>2807962</v>
      </c>
      <c r="L14" s="195">
        <f t="shared" si="0"/>
        <v>-21.699154048381004</v>
      </c>
    </row>
    <row r="15" spans="1:14" x14ac:dyDescent="0.25">
      <c r="B15" s="89"/>
      <c r="C15" s="17" t="s">
        <v>109</v>
      </c>
      <c r="D15" s="38">
        <v>5</v>
      </c>
      <c r="E15" s="211">
        <v>607580</v>
      </c>
      <c r="F15" s="152" t="s">
        <v>165</v>
      </c>
      <c r="G15" s="123">
        <v>1244077</v>
      </c>
      <c r="H15" s="195">
        <f t="shared" si="1"/>
        <v>-51.162186906437462</v>
      </c>
      <c r="I15" s="144">
        <v>607580</v>
      </c>
      <c r="J15" s="152" t="s">
        <v>343</v>
      </c>
      <c r="K15" s="123">
        <v>1244077</v>
      </c>
      <c r="L15" s="195">
        <f t="shared" si="0"/>
        <v>-51.162186906437462</v>
      </c>
    </row>
    <row r="16" spans="1:14" x14ac:dyDescent="0.25">
      <c r="B16" s="89"/>
      <c r="C16" s="17" t="s">
        <v>110</v>
      </c>
      <c r="D16" s="38">
        <v>6</v>
      </c>
      <c r="E16" s="211">
        <v>51574</v>
      </c>
      <c r="F16" s="123"/>
      <c r="G16" s="123">
        <v>83693</v>
      </c>
      <c r="H16" s="195">
        <f t="shared" si="1"/>
        <v>-38.377164159487656</v>
      </c>
      <c r="I16" s="144">
        <v>51574</v>
      </c>
      <c r="J16" s="154"/>
      <c r="K16" s="123">
        <v>83693</v>
      </c>
      <c r="L16" s="195">
        <f t="shared" si="0"/>
        <v>-38.377164159487656</v>
      </c>
    </row>
    <row r="17" spans="2:12" x14ac:dyDescent="0.25">
      <c r="B17" s="89"/>
      <c r="C17" s="17" t="s">
        <v>111</v>
      </c>
      <c r="D17" s="38">
        <v>7</v>
      </c>
      <c r="E17" s="211">
        <v>102696</v>
      </c>
      <c r="F17" s="152" t="s">
        <v>164</v>
      </c>
      <c r="G17" s="123">
        <v>3821</v>
      </c>
      <c r="H17" s="195" t="str">
        <f t="shared" si="1"/>
        <v>-</v>
      </c>
      <c r="I17" s="144">
        <v>102696</v>
      </c>
      <c r="J17" s="153" t="s">
        <v>344</v>
      </c>
      <c r="K17" s="123">
        <v>3821</v>
      </c>
      <c r="L17" s="195" t="str">
        <f t="shared" si="0"/>
        <v>-</v>
      </c>
    </row>
    <row r="18" spans="2:12" x14ac:dyDescent="0.25">
      <c r="B18" s="105"/>
      <c r="C18" s="17" t="s">
        <v>112</v>
      </c>
      <c r="D18" s="38">
        <v>8</v>
      </c>
      <c r="E18" s="211">
        <v>87722</v>
      </c>
      <c r="F18" s="123"/>
      <c r="G18" s="123">
        <v>111605</v>
      </c>
      <c r="H18" s="195">
        <f t="shared" si="1"/>
        <v>-21.399578871914343</v>
      </c>
      <c r="I18" s="144">
        <v>87722</v>
      </c>
      <c r="J18" s="154"/>
      <c r="K18" s="123">
        <v>111605</v>
      </c>
      <c r="L18" s="195">
        <f t="shared" si="0"/>
        <v>-21.399578871914343</v>
      </c>
    </row>
    <row r="19" spans="2:12" ht="3.9" customHeight="1" x14ac:dyDescent="0.25">
      <c r="B19" s="105"/>
      <c r="C19" s="17"/>
      <c r="D19" s="38"/>
      <c r="E19" s="211"/>
      <c r="F19" s="123"/>
      <c r="G19" s="123"/>
      <c r="H19" s="46"/>
      <c r="I19" s="144"/>
      <c r="J19" s="154"/>
      <c r="K19" s="123"/>
      <c r="L19" s="151"/>
    </row>
    <row r="20" spans="2:12" ht="12" customHeight="1" x14ac:dyDescent="0.25">
      <c r="B20" s="89" t="s">
        <v>113</v>
      </c>
      <c r="D20" s="23"/>
      <c r="E20" s="192" t="s">
        <v>0</v>
      </c>
      <c r="F20" s="125"/>
      <c r="G20" s="125"/>
      <c r="H20" s="156"/>
      <c r="I20" s="11"/>
      <c r="J20" s="157"/>
      <c r="K20" s="125"/>
      <c r="L20" s="156"/>
    </row>
    <row r="21" spans="2:12" ht="12" customHeight="1" x14ac:dyDescent="0.25">
      <c r="B21" s="89"/>
      <c r="C21" s="17" t="s">
        <v>114</v>
      </c>
      <c r="D21" s="92">
        <v>9</v>
      </c>
      <c r="E21" s="211">
        <v>281665</v>
      </c>
      <c r="F21" s="123"/>
      <c r="G21" s="123">
        <v>313334</v>
      </c>
      <c r="H21" s="195">
        <f t="shared" ref="H21:H36" si="2">IF(AND(G21&gt; 0,E21&gt;0,E21&lt;=G21*6),E21/G21*100-100,"-")</f>
        <v>-10.107106155093277</v>
      </c>
      <c r="I21" s="144">
        <v>281665</v>
      </c>
      <c r="J21" s="123"/>
      <c r="K21" s="123">
        <v>313334</v>
      </c>
      <c r="L21" s="195">
        <f t="shared" ref="L21:L36" si="3">IF(AND(K21&gt; 0,I21&gt;0,I21&lt;=K21*6),I21/K21*100-100,"-")</f>
        <v>-10.107106155093277</v>
      </c>
    </row>
    <row r="22" spans="2:12" x14ac:dyDescent="0.25">
      <c r="B22" s="89"/>
      <c r="C22" s="17" t="s">
        <v>115</v>
      </c>
      <c r="D22" s="38">
        <v>10</v>
      </c>
      <c r="E22" s="211">
        <v>30921</v>
      </c>
      <c r="F22" s="123"/>
      <c r="G22" s="123">
        <v>41092</v>
      </c>
      <c r="H22" s="195">
        <f t="shared" si="2"/>
        <v>-24.7517765015088</v>
      </c>
      <c r="I22" s="144">
        <v>30921</v>
      </c>
      <c r="J22" s="154"/>
      <c r="K22" s="123">
        <v>41092</v>
      </c>
      <c r="L22" s="195">
        <f t="shared" si="3"/>
        <v>-24.7517765015088</v>
      </c>
    </row>
    <row r="23" spans="2:12" x14ac:dyDescent="0.25">
      <c r="B23" s="89"/>
      <c r="C23" s="17" t="s">
        <v>116</v>
      </c>
      <c r="D23" s="38">
        <v>11</v>
      </c>
      <c r="E23" s="211">
        <v>20917</v>
      </c>
      <c r="F23" s="123"/>
      <c r="G23" s="123">
        <v>11305</v>
      </c>
      <c r="H23" s="195">
        <f t="shared" si="2"/>
        <v>85.024325519681554</v>
      </c>
      <c r="I23" s="144">
        <v>20917</v>
      </c>
      <c r="J23" s="154"/>
      <c r="K23" s="123">
        <v>11305</v>
      </c>
      <c r="L23" s="195">
        <f t="shared" si="3"/>
        <v>85.024325519681554</v>
      </c>
    </row>
    <row r="24" spans="2:12" x14ac:dyDescent="0.25">
      <c r="B24" s="89"/>
      <c r="C24" s="17" t="s">
        <v>117</v>
      </c>
      <c r="D24" s="38">
        <v>12</v>
      </c>
      <c r="E24" s="211">
        <v>13708</v>
      </c>
      <c r="F24" s="123"/>
      <c r="G24" s="123">
        <v>12717</v>
      </c>
      <c r="H24" s="195">
        <f t="shared" si="2"/>
        <v>7.7927184084296499</v>
      </c>
      <c r="I24" s="144">
        <v>13708</v>
      </c>
      <c r="J24" s="154"/>
      <c r="K24" s="123">
        <v>12717</v>
      </c>
      <c r="L24" s="195">
        <f t="shared" si="3"/>
        <v>7.7927184084296499</v>
      </c>
    </row>
    <row r="25" spans="2:12" x14ac:dyDescent="0.25">
      <c r="B25" s="89"/>
      <c r="C25" s="17" t="s">
        <v>118</v>
      </c>
      <c r="D25" s="38">
        <v>13</v>
      </c>
      <c r="E25" s="211">
        <v>85</v>
      </c>
      <c r="F25" s="123"/>
      <c r="G25" s="123">
        <v>414</v>
      </c>
      <c r="H25" s="195">
        <f t="shared" si="2"/>
        <v>-79.468599033816417</v>
      </c>
      <c r="I25" s="144">
        <v>85</v>
      </c>
      <c r="J25" s="154"/>
      <c r="K25" s="123">
        <v>414</v>
      </c>
      <c r="L25" s="195">
        <f t="shared" si="3"/>
        <v>-79.468599033816417</v>
      </c>
    </row>
    <row r="26" spans="2:12" x14ac:dyDescent="0.25">
      <c r="B26" s="89"/>
      <c r="C26" s="17" t="s">
        <v>119</v>
      </c>
      <c r="D26" s="38">
        <v>14</v>
      </c>
      <c r="E26" s="211">
        <v>0</v>
      </c>
      <c r="F26" s="123"/>
      <c r="G26" s="123">
        <v>0</v>
      </c>
      <c r="H26" s="195" t="str">
        <f t="shared" si="2"/>
        <v>-</v>
      </c>
      <c r="I26" s="144">
        <v>0</v>
      </c>
      <c r="J26" s="154"/>
      <c r="K26" s="123">
        <v>0</v>
      </c>
      <c r="L26" s="195" t="str">
        <f t="shared" si="3"/>
        <v>-</v>
      </c>
    </row>
    <row r="27" spans="2:12" x14ac:dyDescent="0.25">
      <c r="B27" s="89"/>
      <c r="C27" s="17" t="s">
        <v>120</v>
      </c>
      <c r="D27" s="38">
        <v>15</v>
      </c>
      <c r="E27" s="211">
        <v>319191</v>
      </c>
      <c r="F27" s="123"/>
      <c r="G27" s="123">
        <v>747176</v>
      </c>
      <c r="H27" s="195">
        <f t="shared" si="2"/>
        <v>-57.28034626379862</v>
      </c>
      <c r="I27" s="144">
        <v>319191</v>
      </c>
      <c r="J27" s="154"/>
      <c r="K27" s="123">
        <v>747176</v>
      </c>
      <c r="L27" s="195">
        <f t="shared" si="3"/>
        <v>-57.28034626379862</v>
      </c>
    </row>
    <row r="28" spans="2:12" x14ac:dyDescent="0.25">
      <c r="B28" s="89"/>
      <c r="C28" s="17" t="s">
        <v>121</v>
      </c>
      <c r="D28" s="38">
        <v>16</v>
      </c>
      <c r="E28" s="211">
        <v>1621</v>
      </c>
      <c r="F28" s="123"/>
      <c r="G28" s="123">
        <v>1644</v>
      </c>
      <c r="H28" s="195">
        <f t="shared" si="2"/>
        <v>-1.399026763990264</v>
      </c>
      <c r="I28" s="144">
        <v>1621</v>
      </c>
      <c r="J28" s="154"/>
      <c r="K28" s="123">
        <v>1644</v>
      </c>
      <c r="L28" s="195">
        <f t="shared" si="3"/>
        <v>-1.399026763990264</v>
      </c>
    </row>
    <row r="29" spans="2:12" x14ac:dyDescent="0.25">
      <c r="B29" s="89"/>
      <c r="C29" s="17" t="s">
        <v>122</v>
      </c>
      <c r="D29" s="38">
        <v>17</v>
      </c>
      <c r="E29" s="211">
        <v>82118</v>
      </c>
      <c r="F29" s="123"/>
      <c r="G29" s="123">
        <v>87253</v>
      </c>
      <c r="H29" s="195">
        <f t="shared" si="2"/>
        <v>-5.8851844635714627</v>
      </c>
      <c r="I29" s="144">
        <v>82118</v>
      </c>
      <c r="J29" s="154"/>
      <c r="K29" s="123">
        <v>87253</v>
      </c>
      <c r="L29" s="195">
        <f t="shared" si="3"/>
        <v>-5.8851844635714627</v>
      </c>
    </row>
    <row r="30" spans="2:12" x14ac:dyDescent="0.25">
      <c r="B30" s="89"/>
      <c r="C30" s="17" t="s">
        <v>124</v>
      </c>
      <c r="D30" s="38">
        <v>18</v>
      </c>
      <c r="E30" s="211">
        <v>35691</v>
      </c>
      <c r="F30" s="123"/>
      <c r="G30" s="123">
        <v>44636</v>
      </c>
      <c r="H30" s="195">
        <f t="shared" si="2"/>
        <v>-20.03987812528004</v>
      </c>
      <c r="I30" s="144">
        <v>35691</v>
      </c>
      <c r="J30" s="154"/>
      <c r="K30" s="123">
        <v>44636</v>
      </c>
      <c r="L30" s="195">
        <f t="shared" si="3"/>
        <v>-20.03987812528004</v>
      </c>
    </row>
    <row r="31" spans="2:12" x14ac:dyDescent="0.25">
      <c r="B31" s="89"/>
      <c r="C31" s="17" t="s">
        <v>125</v>
      </c>
      <c r="D31" s="38">
        <v>19</v>
      </c>
      <c r="E31" s="211">
        <v>55589</v>
      </c>
      <c r="F31" s="123"/>
      <c r="G31" s="123">
        <v>114008</v>
      </c>
      <c r="H31" s="195">
        <f t="shared" si="2"/>
        <v>-51.241140972563329</v>
      </c>
      <c r="I31" s="144">
        <v>55589</v>
      </c>
      <c r="J31" s="154"/>
      <c r="K31" s="123">
        <v>114008</v>
      </c>
      <c r="L31" s="195">
        <f t="shared" si="3"/>
        <v>-51.241140972563329</v>
      </c>
    </row>
    <row r="32" spans="2:12" x14ac:dyDescent="0.25">
      <c r="B32" s="89"/>
      <c r="C32" s="17" t="s">
        <v>126</v>
      </c>
      <c r="D32" s="38">
        <v>20</v>
      </c>
      <c r="E32" s="211">
        <v>9806</v>
      </c>
      <c r="F32" s="123"/>
      <c r="G32" s="123">
        <v>14825</v>
      </c>
      <c r="H32" s="195">
        <f t="shared" si="2"/>
        <v>-33.854974704890381</v>
      </c>
      <c r="I32" s="144">
        <v>9806</v>
      </c>
      <c r="J32" s="154"/>
      <c r="K32" s="123">
        <v>14825</v>
      </c>
      <c r="L32" s="195">
        <f t="shared" si="3"/>
        <v>-33.854974704890381</v>
      </c>
    </row>
    <row r="33" spans="2:12" x14ac:dyDescent="0.25">
      <c r="B33" s="89"/>
      <c r="C33" s="17" t="s">
        <v>127</v>
      </c>
      <c r="D33" s="38">
        <v>21</v>
      </c>
      <c r="E33" s="211">
        <v>43294</v>
      </c>
      <c r="F33" s="123"/>
      <c r="G33" s="123">
        <v>138099</v>
      </c>
      <c r="H33" s="195">
        <f t="shared" si="2"/>
        <v>-68.650026430314483</v>
      </c>
      <c r="I33" s="144">
        <v>43294</v>
      </c>
      <c r="J33" s="154"/>
      <c r="K33" s="123">
        <v>138099</v>
      </c>
      <c r="L33" s="195">
        <f t="shared" si="3"/>
        <v>-68.650026430314483</v>
      </c>
    </row>
    <row r="34" spans="2:12" x14ac:dyDescent="0.25">
      <c r="B34" s="104" t="s">
        <v>128</v>
      </c>
      <c r="C34" s="17"/>
      <c r="D34" s="38">
        <v>22</v>
      </c>
      <c r="E34" s="211">
        <f>SUM(E11:E33)</f>
        <v>6507219</v>
      </c>
      <c r="F34" s="123"/>
      <c r="G34" s="123">
        <f>SUM(G11:G33)</f>
        <v>8595917</v>
      </c>
      <c r="H34" s="195">
        <f t="shared" si="2"/>
        <v>-24.298722288733131</v>
      </c>
      <c r="I34" s="144">
        <f>SUM(I11:I33)</f>
        <v>6507219</v>
      </c>
      <c r="J34" s="154"/>
      <c r="K34" s="123">
        <f>SUM(K11:K33)</f>
        <v>8595917</v>
      </c>
      <c r="L34" s="195">
        <f t="shared" si="3"/>
        <v>-24.298722288733131</v>
      </c>
    </row>
    <row r="35" spans="2:12" x14ac:dyDescent="0.25">
      <c r="B35" s="23" t="s">
        <v>49</v>
      </c>
      <c r="C35" s="158" t="s">
        <v>167</v>
      </c>
      <c r="D35" s="158">
        <v>23</v>
      </c>
      <c r="E35" s="212">
        <v>407145</v>
      </c>
      <c r="F35" s="158"/>
      <c r="G35" s="123">
        <v>500067</v>
      </c>
      <c r="H35" s="195">
        <f t="shared" si="2"/>
        <v>-18.581910024056782</v>
      </c>
      <c r="I35" s="122">
        <v>407145</v>
      </c>
      <c r="J35" s="158"/>
      <c r="K35" s="123">
        <v>500067</v>
      </c>
      <c r="L35" s="195">
        <f t="shared" si="3"/>
        <v>-18.581910024056782</v>
      </c>
    </row>
    <row r="36" spans="2:12" x14ac:dyDescent="0.25">
      <c r="B36" s="72" t="s">
        <v>35</v>
      </c>
      <c r="C36" s="83" t="s">
        <v>168</v>
      </c>
      <c r="D36" s="159">
        <v>24</v>
      </c>
      <c r="E36" s="213">
        <f>E34-E35</f>
        <v>6100074</v>
      </c>
      <c r="F36" s="83"/>
      <c r="G36" s="160">
        <f>G34-G35</f>
        <v>8095850</v>
      </c>
      <c r="H36" s="197">
        <f t="shared" si="2"/>
        <v>-24.651840140318797</v>
      </c>
      <c r="I36" s="160">
        <f>I34-I35</f>
        <v>6100074</v>
      </c>
      <c r="J36" s="83"/>
      <c r="K36" s="210">
        <f>K34-K35</f>
        <v>8095850</v>
      </c>
      <c r="L36" s="214">
        <f t="shared" si="3"/>
        <v>-24.651840140318797</v>
      </c>
    </row>
    <row r="37" spans="2:12" s="67" customFormat="1" ht="10.199999999999999" customHeight="1" x14ac:dyDescent="0.25">
      <c r="B37" s="284"/>
      <c r="C37" s="226"/>
      <c r="D37" s="226"/>
      <c r="E37" s="225" t="s">
        <v>169</v>
      </c>
      <c r="F37" s="226"/>
      <c r="G37" s="225" t="s">
        <v>170</v>
      </c>
      <c r="H37" s="227"/>
      <c r="I37" s="225"/>
      <c r="J37" s="226"/>
      <c r="K37" s="225" t="s">
        <v>277</v>
      </c>
      <c r="L37" s="225" t="s">
        <v>345</v>
      </c>
    </row>
    <row r="38" spans="2:12" s="67" customFormat="1" ht="10.199999999999999" customHeight="1" x14ac:dyDescent="0.25">
      <c r="B38" s="284"/>
      <c r="C38" s="227"/>
      <c r="D38" s="226"/>
      <c r="E38" s="285"/>
      <c r="F38" s="285" t="s">
        <v>0</v>
      </c>
      <c r="G38" s="286"/>
      <c r="H38" s="284"/>
      <c r="I38" s="284"/>
      <c r="J38" s="227" t="s">
        <v>171</v>
      </c>
      <c r="K38" s="286">
        <v>21642</v>
      </c>
      <c r="L38" s="285">
        <v>21642</v>
      </c>
    </row>
    <row r="39" spans="2:12" s="67" customFormat="1" ht="10.199999999999999" customHeight="1" x14ac:dyDescent="0.25">
      <c r="B39" s="284"/>
      <c r="C39" s="227" t="s">
        <v>172</v>
      </c>
      <c r="D39" s="284"/>
      <c r="E39" s="285">
        <v>43840</v>
      </c>
      <c r="F39" s="285"/>
      <c r="G39" s="286">
        <v>43840</v>
      </c>
      <c r="H39" s="284"/>
      <c r="I39" s="284"/>
      <c r="J39" s="227" t="s">
        <v>173</v>
      </c>
      <c r="K39" s="286">
        <v>1729</v>
      </c>
      <c r="L39" s="285">
        <v>1729</v>
      </c>
    </row>
    <row r="40" spans="2:12" s="67" customFormat="1" ht="10.199999999999999" customHeight="1" x14ac:dyDescent="0.25">
      <c r="B40" s="284"/>
      <c r="C40" s="227" t="s">
        <v>174</v>
      </c>
      <c r="D40" s="284"/>
      <c r="E40" s="285">
        <v>833639</v>
      </c>
      <c r="F40" s="285"/>
      <c r="G40" s="286">
        <v>833639</v>
      </c>
      <c r="H40" s="284"/>
      <c r="I40" s="284"/>
      <c r="J40" s="227" t="s">
        <v>175</v>
      </c>
      <c r="K40" s="286">
        <v>16446</v>
      </c>
      <c r="L40" s="285">
        <v>16446</v>
      </c>
    </row>
    <row r="41" spans="2:12" s="67" customFormat="1" ht="10.199999999999999" customHeight="1" x14ac:dyDescent="0.25">
      <c r="B41" s="284"/>
      <c r="C41" s="227" t="s">
        <v>279</v>
      </c>
      <c r="E41" s="285">
        <v>154598</v>
      </c>
      <c r="F41" s="285"/>
      <c r="G41" s="286">
        <v>154598</v>
      </c>
      <c r="H41" s="284"/>
      <c r="I41" s="284"/>
      <c r="J41" s="227" t="s">
        <v>176</v>
      </c>
      <c r="K41" s="286">
        <v>24751</v>
      </c>
      <c r="L41" s="285">
        <v>24751</v>
      </c>
    </row>
    <row r="42" spans="2:12" s="67" customFormat="1" ht="10.199999999999999" customHeight="1" x14ac:dyDescent="0.25">
      <c r="B42" s="284"/>
      <c r="C42" s="227"/>
      <c r="D42" s="284"/>
      <c r="E42" s="225" t="s">
        <v>165</v>
      </c>
      <c r="F42" s="285"/>
      <c r="G42" s="225" t="s">
        <v>343</v>
      </c>
      <c r="H42" s="284"/>
      <c r="I42" s="284"/>
      <c r="J42" s="227" t="s">
        <v>177</v>
      </c>
      <c r="K42" s="286">
        <v>38128</v>
      </c>
      <c r="L42" s="285">
        <v>38128</v>
      </c>
    </row>
    <row r="43" spans="2:12" ht="10.199999999999999" customHeight="1" x14ac:dyDescent="0.25">
      <c r="B43" s="287"/>
      <c r="C43" s="320" t="s">
        <v>346</v>
      </c>
      <c r="D43" s="321"/>
      <c r="E43" s="322">
        <v>34290</v>
      </c>
      <c r="F43" s="322"/>
      <c r="G43" s="323">
        <v>34290</v>
      </c>
      <c r="H43" s="287"/>
      <c r="I43" s="287"/>
      <c r="J43" s="287"/>
      <c r="K43" s="287"/>
      <c r="L43" s="287"/>
    </row>
    <row r="44" spans="2:12" x14ac:dyDescent="0.25">
      <c r="C44" s="320" t="s">
        <v>347</v>
      </c>
      <c r="D44" s="324"/>
      <c r="E44" s="322">
        <v>573290</v>
      </c>
      <c r="F44" s="319"/>
      <c r="G44" s="323">
        <v>573290</v>
      </c>
    </row>
    <row r="45" spans="2:12" x14ac:dyDescent="0.25"/>
    <row r="46" spans="2:12" x14ac:dyDescent="0.25"/>
  </sheetData>
  <phoneticPr fontId="0" type="noConversion"/>
  <hyperlinks>
    <hyperlink ref="L1" location="Inhalt!F27" display="Inhalt!F27" xr:uid="{00000000-0004-0000-0D00-000000000000}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" style="9" customWidth="1"/>
    <col min="3" max="3" width="23.5546875" style="9" customWidth="1"/>
    <col min="4" max="4" width="3.33203125" style="9" customWidth="1"/>
    <col min="5" max="10" width="15.88671875" style="9" customWidth="1"/>
    <col min="11" max="12" width="9.109375" style="9" customWidth="1"/>
    <col min="13" max="16384" width="0" style="9" hidden="1"/>
  </cols>
  <sheetData>
    <row r="1" spans="2:10" ht="15.6" x14ac:dyDescent="0.3">
      <c r="B1" s="194" t="s">
        <v>363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</row>
    <row r="2" spans="2:10" ht="5.0999999999999996" customHeight="1" x14ac:dyDescent="0.25"/>
    <row r="3" spans="2:10" x14ac:dyDescent="0.25">
      <c r="B3" s="9" t="s">
        <v>178</v>
      </c>
      <c r="J3" s="16" t="s">
        <v>130</v>
      </c>
    </row>
    <row r="4" spans="2:10" ht="5.0999999999999996" customHeight="1" x14ac:dyDescent="0.25">
      <c r="C4" s="17"/>
      <c r="D4" s="17"/>
      <c r="E4" s="18"/>
      <c r="F4" s="18"/>
      <c r="G4" s="18"/>
      <c r="H4" s="18"/>
      <c r="I4" s="18"/>
    </row>
    <row r="5" spans="2:10" x14ac:dyDescent="0.25">
      <c r="B5" s="104"/>
      <c r="C5" s="16" t="s">
        <v>138</v>
      </c>
      <c r="D5" s="21"/>
      <c r="E5" s="113" t="s">
        <v>145</v>
      </c>
      <c r="F5" s="23" t="s">
        <v>179</v>
      </c>
      <c r="G5" s="115"/>
      <c r="H5" s="115" t="s">
        <v>180</v>
      </c>
      <c r="I5" s="23"/>
      <c r="J5" s="23" t="s">
        <v>80</v>
      </c>
    </row>
    <row r="6" spans="2:10" x14ac:dyDescent="0.25">
      <c r="B6" s="89"/>
      <c r="D6" s="30" t="s">
        <v>0</v>
      </c>
      <c r="E6" s="116" t="s">
        <v>151</v>
      </c>
      <c r="F6" s="32" t="s">
        <v>181</v>
      </c>
      <c r="G6" s="32" t="s">
        <v>180</v>
      </c>
      <c r="H6" s="32" t="s">
        <v>182</v>
      </c>
      <c r="I6" s="32" t="s">
        <v>183</v>
      </c>
      <c r="J6" s="33" t="s">
        <v>184</v>
      </c>
    </row>
    <row r="7" spans="2:10" x14ac:dyDescent="0.25">
      <c r="B7" s="89" t="s">
        <v>185</v>
      </c>
      <c r="D7" s="30"/>
      <c r="E7" s="116" t="s">
        <v>186</v>
      </c>
      <c r="F7" s="92" t="s">
        <v>187</v>
      </c>
      <c r="G7" s="92" t="s">
        <v>188</v>
      </c>
      <c r="H7" s="92" t="s">
        <v>189</v>
      </c>
      <c r="I7" s="32" t="s">
        <v>190</v>
      </c>
      <c r="J7" s="33" t="s">
        <v>191</v>
      </c>
    </row>
    <row r="8" spans="2:10" x14ac:dyDescent="0.25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5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5">
      <c r="B10" s="89"/>
      <c r="C10" s="17" t="s">
        <v>105</v>
      </c>
      <c r="D10" s="92">
        <v>1</v>
      </c>
      <c r="E10" s="122">
        <v>1238171</v>
      </c>
      <c r="F10" s="122">
        <v>1183659</v>
      </c>
      <c r="G10" s="122">
        <v>0</v>
      </c>
      <c r="H10" s="122">
        <v>0</v>
      </c>
      <c r="I10" s="122">
        <v>0</v>
      </c>
      <c r="J10" s="93">
        <f>E10-F10-G10-H10-I10</f>
        <v>54512</v>
      </c>
    </row>
    <row r="11" spans="2:10" x14ac:dyDescent="0.25">
      <c r="B11" s="89"/>
      <c r="C11" s="17" t="s">
        <v>106</v>
      </c>
      <c r="D11" s="38">
        <v>2</v>
      </c>
      <c r="E11" s="122">
        <v>1032077</v>
      </c>
      <c r="F11" s="122">
        <v>0</v>
      </c>
      <c r="G11" s="122">
        <v>0</v>
      </c>
      <c r="H11" s="122">
        <v>0</v>
      </c>
      <c r="I11" s="122">
        <v>2931</v>
      </c>
      <c r="J11" s="93">
        <f t="shared" ref="J11:J17" si="0">E11-F11-G11-H11-I11</f>
        <v>1029146</v>
      </c>
    </row>
    <row r="12" spans="2:10" x14ac:dyDescent="0.25">
      <c r="B12" s="89"/>
      <c r="C12" s="17" t="s">
        <v>107</v>
      </c>
      <c r="D12" s="38">
        <v>3</v>
      </c>
      <c r="E12" s="122">
        <v>294135</v>
      </c>
      <c r="F12" s="122">
        <v>192355</v>
      </c>
      <c r="G12" s="122">
        <v>0</v>
      </c>
      <c r="H12" s="122">
        <v>0</v>
      </c>
      <c r="I12" s="122">
        <v>0</v>
      </c>
      <c r="J12" s="93">
        <f t="shared" si="0"/>
        <v>101780</v>
      </c>
    </row>
    <row r="13" spans="2:10" x14ac:dyDescent="0.25">
      <c r="B13" s="89"/>
      <c r="C13" s="17" t="s">
        <v>108</v>
      </c>
      <c r="D13" s="38">
        <v>4</v>
      </c>
      <c r="E13" s="122">
        <v>2198658</v>
      </c>
      <c r="F13" s="122">
        <v>0</v>
      </c>
      <c r="G13" s="122">
        <v>0</v>
      </c>
      <c r="H13" s="122">
        <v>3282</v>
      </c>
      <c r="I13" s="122">
        <v>216</v>
      </c>
      <c r="J13" s="93">
        <f t="shared" si="0"/>
        <v>2195160</v>
      </c>
    </row>
    <row r="14" spans="2:10" x14ac:dyDescent="0.25">
      <c r="B14" s="89"/>
      <c r="C14" s="17" t="s">
        <v>109</v>
      </c>
      <c r="D14" s="38">
        <v>5</v>
      </c>
      <c r="E14" s="122">
        <v>607580</v>
      </c>
      <c r="F14" s="122">
        <v>4643</v>
      </c>
      <c r="G14" s="122">
        <v>0</v>
      </c>
      <c r="H14" s="122">
        <v>2</v>
      </c>
      <c r="I14" s="122">
        <v>185</v>
      </c>
      <c r="J14" s="93">
        <f t="shared" si="0"/>
        <v>602750</v>
      </c>
    </row>
    <row r="15" spans="2:10" x14ac:dyDescent="0.25">
      <c r="B15" s="89"/>
      <c r="C15" s="17" t="s">
        <v>110</v>
      </c>
      <c r="D15" s="38">
        <v>6</v>
      </c>
      <c r="E15" s="122">
        <v>51574</v>
      </c>
      <c r="F15" s="122">
        <v>51525</v>
      </c>
      <c r="G15" s="122">
        <v>0</v>
      </c>
      <c r="H15" s="122">
        <v>0</v>
      </c>
      <c r="I15" s="122">
        <v>0</v>
      </c>
      <c r="J15" s="93">
        <f t="shared" si="0"/>
        <v>49</v>
      </c>
    </row>
    <row r="16" spans="2:10" x14ac:dyDescent="0.25">
      <c r="B16" s="89"/>
      <c r="C16" s="17" t="s">
        <v>111</v>
      </c>
      <c r="D16" s="38">
        <v>7</v>
      </c>
      <c r="E16" s="122">
        <v>102696</v>
      </c>
      <c r="F16" s="122">
        <v>38128</v>
      </c>
      <c r="G16" s="122">
        <v>0</v>
      </c>
      <c r="H16" s="122">
        <v>0</v>
      </c>
      <c r="I16" s="122">
        <v>0</v>
      </c>
      <c r="J16" s="93">
        <f t="shared" si="0"/>
        <v>64568</v>
      </c>
    </row>
    <row r="17" spans="2:10" x14ac:dyDescent="0.25">
      <c r="B17" s="105"/>
      <c r="C17" s="17" t="s">
        <v>112</v>
      </c>
      <c r="D17" s="38">
        <v>8</v>
      </c>
      <c r="E17" s="122">
        <v>87722</v>
      </c>
      <c r="F17" s="122">
        <v>60065</v>
      </c>
      <c r="G17" s="122">
        <v>0</v>
      </c>
      <c r="H17" s="122">
        <v>0</v>
      </c>
      <c r="I17" s="122">
        <v>0</v>
      </c>
      <c r="J17" s="93">
        <f t="shared" si="0"/>
        <v>27657</v>
      </c>
    </row>
    <row r="18" spans="2:10" ht="3.9" customHeight="1" x14ac:dyDescent="0.25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5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5">
      <c r="B20" s="89"/>
      <c r="C20" s="17" t="s">
        <v>114</v>
      </c>
      <c r="D20" s="92">
        <v>9</v>
      </c>
      <c r="E20" s="122">
        <v>281665</v>
      </c>
      <c r="F20" s="122">
        <v>156790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124875</v>
      </c>
    </row>
    <row r="21" spans="2:10" x14ac:dyDescent="0.25">
      <c r="B21" s="89"/>
      <c r="C21" s="17" t="s">
        <v>115</v>
      </c>
      <c r="D21" s="38">
        <v>10</v>
      </c>
      <c r="E21" s="122">
        <v>30921</v>
      </c>
      <c r="F21" s="122">
        <v>26744</v>
      </c>
      <c r="G21" s="122">
        <v>0</v>
      </c>
      <c r="H21" s="122">
        <v>0</v>
      </c>
      <c r="I21" s="122">
        <v>0</v>
      </c>
      <c r="J21" s="93">
        <f t="shared" si="1"/>
        <v>4177</v>
      </c>
    </row>
    <row r="22" spans="2:10" x14ac:dyDescent="0.25">
      <c r="B22" s="89"/>
      <c r="C22" s="17" t="s">
        <v>116</v>
      </c>
      <c r="D22" s="38">
        <v>11</v>
      </c>
      <c r="E22" s="122">
        <v>20917</v>
      </c>
      <c r="F22" s="122">
        <v>12596</v>
      </c>
      <c r="G22" s="122">
        <v>0</v>
      </c>
      <c r="H22" s="122">
        <v>0</v>
      </c>
      <c r="I22" s="122">
        <v>0</v>
      </c>
      <c r="J22" s="93">
        <f t="shared" si="1"/>
        <v>8321</v>
      </c>
    </row>
    <row r="23" spans="2:10" x14ac:dyDescent="0.25">
      <c r="B23" s="89"/>
      <c r="C23" s="17" t="s">
        <v>117</v>
      </c>
      <c r="D23" s="38">
        <v>12</v>
      </c>
      <c r="E23" s="122">
        <v>13708</v>
      </c>
      <c r="F23" s="122">
        <v>2776</v>
      </c>
      <c r="G23" s="122">
        <v>0</v>
      </c>
      <c r="H23" s="122">
        <v>0</v>
      </c>
      <c r="I23" s="122">
        <v>0</v>
      </c>
      <c r="J23" s="93">
        <f t="shared" si="1"/>
        <v>10932</v>
      </c>
    </row>
    <row r="24" spans="2:10" x14ac:dyDescent="0.25">
      <c r="B24" s="89"/>
      <c r="C24" s="17" t="s">
        <v>118</v>
      </c>
      <c r="D24" s="38">
        <v>13</v>
      </c>
      <c r="E24" s="122">
        <v>85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85</v>
      </c>
    </row>
    <row r="25" spans="2:10" x14ac:dyDescent="0.25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5">
      <c r="B26" s="89"/>
      <c r="C26" s="17" t="s">
        <v>120</v>
      </c>
      <c r="D26" s="38">
        <v>15</v>
      </c>
      <c r="E26" s="122">
        <v>319191</v>
      </c>
      <c r="F26" s="122">
        <v>0</v>
      </c>
      <c r="G26" s="122">
        <v>288083</v>
      </c>
      <c r="H26" s="122">
        <v>0</v>
      </c>
      <c r="I26" s="122">
        <v>10104</v>
      </c>
      <c r="J26" s="93">
        <f t="shared" si="1"/>
        <v>21004</v>
      </c>
    </row>
    <row r="27" spans="2:10" x14ac:dyDescent="0.25">
      <c r="B27" s="89"/>
      <c r="C27" s="17" t="s">
        <v>121</v>
      </c>
      <c r="D27" s="38">
        <v>16</v>
      </c>
      <c r="E27" s="122">
        <v>1621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1621</v>
      </c>
    </row>
    <row r="28" spans="2:10" x14ac:dyDescent="0.25">
      <c r="B28" s="89"/>
      <c r="C28" s="17" t="s">
        <v>122</v>
      </c>
      <c r="D28" s="38">
        <v>17</v>
      </c>
      <c r="E28" s="122">
        <v>82118</v>
      </c>
      <c r="F28" s="122">
        <v>0</v>
      </c>
      <c r="G28" s="122">
        <v>16</v>
      </c>
      <c r="H28" s="122">
        <v>3</v>
      </c>
      <c r="I28" s="122">
        <v>0</v>
      </c>
      <c r="J28" s="93">
        <f t="shared" si="1"/>
        <v>82099</v>
      </c>
    </row>
    <row r="29" spans="2:10" x14ac:dyDescent="0.25">
      <c r="B29" s="89"/>
      <c r="C29" s="17" t="s">
        <v>124</v>
      </c>
      <c r="D29" s="38">
        <v>18</v>
      </c>
      <c r="E29" s="122">
        <v>35691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35691</v>
      </c>
    </row>
    <row r="30" spans="2:10" x14ac:dyDescent="0.25">
      <c r="B30" s="89"/>
      <c r="C30" s="17" t="s">
        <v>125</v>
      </c>
      <c r="D30" s="38">
        <v>19</v>
      </c>
      <c r="E30" s="122">
        <v>55589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55589</v>
      </c>
    </row>
    <row r="31" spans="2:10" x14ac:dyDescent="0.25">
      <c r="B31" s="89"/>
      <c r="C31" s="17" t="s">
        <v>126</v>
      </c>
      <c r="D31" s="38">
        <v>20</v>
      </c>
      <c r="E31" s="122">
        <v>9806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9806</v>
      </c>
    </row>
    <row r="32" spans="2:10" x14ac:dyDescent="0.25">
      <c r="B32" s="89"/>
      <c r="C32" s="17" t="s">
        <v>127</v>
      </c>
      <c r="D32" s="38">
        <v>21</v>
      </c>
      <c r="E32" s="122">
        <v>43294</v>
      </c>
      <c r="F32" s="122">
        <v>39916</v>
      </c>
      <c r="G32" s="122">
        <v>0</v>
      </c>
      <c r="H32" s="122">
        <v>0</v>
      </c>
      <c r="I32" s="122">
        <v>0</v>
      </c>
      <c r="J32" s="93">
        <f t="shared" si="1"/>
        <v>3378</v>
      </c>
    </row>
    <row r="33" spans="2:10" x14ac:dyDescent="0.25">
      <c r="B33" s="82" t="s">
        <v>128</v>
      </c>
      <c r="C33" s="132"/>
      <c r="D33" s="133">
        <v>22</v>
      </c>
      <c r="E33" s="127">
        <f t="shared" ref="E33:J33" si="2">SUM(E10:E32)</f>
        <v>6507219</v>
      </c>
      <c r="F33" s="127">
        <f t="shared" si="2"/>
        <v>1769197</v>
      </c>
      <c r="G33" s="127">
        <f t="shared" si="2"/>
        <v>288099</v>
      </c>
      <c r="H33" s="127">
        <f t="shared" si="2"/>
        <v>3287</v>
      </c>
      <c r="I33" s="127">
        <f t="shared" si="2"/>
        <v>13436</v>
      </c>
      <c r="J33" s="129">
        <f t="shared" si="2"/>
        <v>4433200</v>
      </c>
    </row>
    <row r="34" spans="2:10" x14ac:dyDescent="0.25"/>
    <row r="35" spans="2:10" x14ac:dyDescent="0.25"/>
    <row r="36" spans="2:10" x14ac:dyDescent="0.25"/>
    <row r="37" spans="2:10" x14ac:dyDescent="0.25"/>
    <row r="38" spans="2:10" x14ac:dyDescent="0.25"/>
  </sheetData>
  <phoneticPr fontId="0" type="noConversion"/>
  <hyperlinks>
    <hyperlink ref="J1" location="Inhalt!F29" display="Inhalt!F29" xr:uid="{00000000-0004-0000-0E00-000000000000}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6" zeroHeight="1" x14ac:dyDescent="0.25"/>
  <cols>
    <col min="1" max="1" width="2.6640625" style="9" customWidth="1"/>
    <col min="2" max="3" width="2" style="9" customWidth="1"/>
    <col min="4" max="4" width="25.109375" style="9" customWidth="1"/>
    <col min="5" max="5" width="2.6640625" style="9" customWidth="1"/>
    <col min="6" max="9" width="20.6640625" style="9" customWidth="1"/>
    <col min="10" max="11" width="9.109375" style="9" customWidth="1"/>
    <col min="12" max="16384" width="0" style="9" hidden="1"/>
  </cols>
  <sheetData>
    <row r="1" spans="2:9" ht="15.6" x14ac:dyDescent="0.3">
      <c r="B1" s="194" t="s">
        <v>363</v>
      </c>
      <c r="C1" s="161"/>
      <c r="D1" s="6"/>
      <c r="E1" s="6"/>
      <c r="F1" s="6"/>
      <c r="G1" s="6"/>
      <c r="H1" s="6"/>
      <c r="I1" s="302" t="str">
        <f>INDEX(rP1.Inhalte,22,1)</f>
        <v>zurück zum Inhaltsverzeichnis</v>
      </c>
    </row>
    <row r="2" spans="2:9" ht="5.0999999999999996" customHeight="1" x14ac:dyDescent="0.25"/>
    <row r="3" spans="2:9" x14ac:dyDescent="0.25">
      <c r="B3" s="9" t="s">
        <v>192</v>
      </c>
      <c r="I3" s="16" t="s">
        <v>130</v>
      </c>
    </row>
    <row r="4" spans="2:9" ht="5.0999999999999996" customHeight="1" x14ac:dyDescent="0.25">
      <c r="D4" s="17"/>
      <c r="E4" s="17"/>
      <c r="F4" s="18"/>
      <c r="G4" s="18"/>
      <c r="H4" s="18"/>
    </row>
    <row r="5" spans="2:9" x14ac:dyDescent="0.25">
      <c r="B5" s="104"/>
      <c r="C5" s="20"/>
      <c r="D5" s="162" t="s">
        <v>193</v>
      </c>
      <c r="E5" s="21"/>
      <c r="F5" s="25" t="s">
        <v>194</v>
      </c>
      <c r="G5" s="26"/>
      <c r="H5" s="27"/>
      <c r="I5" s="23" t="s">
        <v>195</v>
      </c>
    </row>
    <row r="6" spans="2:9" x14ac:dyDescent="0.25">
      <c r="B6" s="89"/>
      <c r="C6" s="29"/>
      <c r="D6" s="29"/>
      <c r="E6" s="30" t="s">
        <v>0</v>
      </c>
      <c r="F6" s="116" t="s">
        <v>196</v>
      </c>
      <c r="G6" s="32" t="s">
        <v>197</v>
      </c>
      <c r="H6" s="32" t="s">
        <v>198</v>
      </c>
      <c r="I6" s="163" t="s">
        <v>199</v>
      </c>
    </row>
    <row r="7" spans="2:9" x14ac:dyDescent="0.25">
      <c r="B7" s="89" t="s">
        <v>200</v>
      </c>
      <c r="C7" s="29"/>
      <c r="D7" s="29"/>
      <c r="E7" s="30"/>
      <c r="F7" s="116"/>
      <c r="G7" s="92"/>
      <c r="H7" s="32" t="s">
        <v>186</v>
      </c>
      <c r="I7" s="33" t="s">
        <v>201</v>
      </c>
    </row>
    <row r="8" spans="2:9" x14ac:dyDescent="0.25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5">
      <c r="B9" s="89" t="s">
        <v>202</v>
      </c>
      <c r="C9" s="29"/>
      <c r="D9" s="30"/>
      <c r="E9" s="33"/>
      <c r="F9" s="115"/>
      <c r="G9" s="23"/>
      <c r="H9" s="23"/>
      <c r="I9" s="23"/>
    </row>
    <row r="10" spans="2:9" x14ac:dyDescent="0.25">
      <c r="B10" s="89"/>
      <c r="C10" s="29"/>
      <c r="D10" s="36" t="s">
        <v>203</v>
      </c>
      <c r="E10" s="92">
        <v>1</v>
      </c>
      <c r="F10" s="164">
        <v>194392</v>
      </c>
      <c r="G10" s="164">
        <v>0</v>
      </c>
      <c r="H10" s="164">
        <f>F10+G10</f>
        <v>194392</v>
      </c>
      <c r="I10" s="164">
        <v>149676</v>
      </c>
    </row>
    <row r="11" spans="2:9" x14ac:dyDescent="0.25">
      <c r="B11" s="89"/>
      <c r="C11" s="29"/>
      <c r="D11" s="36" t="s">
        <v>204</v>
      </c>
      <c r="E11" s="38">
        <v>2</v>
      </c>
      <c r="F11" s="164">
        <v>17589284</v>
      </c>
      <c r="G11" s="164">
        <v>1378213</v>
      </c>
      <c r="H11" s="164">
        <f t="shared" ref="H11:H26" si="0">F11+G11</f>
        <v>18967497</v>
      </c>
      <c r="I11" s="164">
        <v>18920419</v>
      </c>
    </row>
    <row r="12" spans="2:9" x14ac:dyDescent="0.25">
      <c r="B12" s="89"/>
      <c r="C12" s="17" t="s">
        <v>205</v>
      </c>
      <c r="D12" s="36"/>
      <c r="E12" s="38">
        <v>3</v>
      </c>
      <c r="F12" s="164">
        <f>F10+F11</f>
        <v>17783676</v>
      </c>
      <c r="G12" s="164">
        <f>G10+G11</f>
        <v>1378213</v>
      </c>
      <c r="H12" s="164">
        <f>H10+H11</f>
        <v>19161889</v>
      </c>
      <c r="I12" s="164">
        <f>I10+I11</f>
        <v>19070095</v>
      </c>
    </row>
    <row r="13" spans="2:9" x14ac:dyDescent="0.25">
      <c r="B13" s="89" t="s">
        <v>206</v>
      </c>
      <c r="C13" s="29"/>
      <c r="D13" s="30"/>
      <c r="E13" s="168"/>
      <c r="F13" s="169"/>
      <c r="G13" s="170"/>
      <c r="H13" s="166"/>
      <c r="I13" s="170"/>
    </row>
    <row r="14" spans="2:9" x14ac:dyDescent="0.25">
      <c r="B14" s="89"/>
      <c r="C14" s="29"/>
      <c r="D14" s="36" t="s">
        <v>105</v>
      </c>
      <c r="E14" s="92">
        <v>4</v>
      </c>
      <c r="F14" s="171">
        <v>283639</v>
      </c>
      <c r="G14" s="171">
        <v>3529</v>
      </c>
      <c r="H14" s="171">
        <f t="shared" si="0"/>
        <v>287168</v>
      </c>
      <c r="I14" s="164">
        <v>308668</v>
      </c>
    </row>
    <row r="15" spans="2:9" x14ac:dyDescent="0.25">
      <c r="B15" s="89"/>
      <c r="C15" s="29"/>
      <c r="D15" s="36" t="s">
        <v>106</v>
      </c>
      <c r="E15" s="38">
        <v>5</v>
      </c>
      <c r="F15" s="171">
        <v>3180865</v>
      </c>
      <c r="G15" s="171">
        <v>27562</v>
      </c>
      <c r="H15" s="171">
        <f t="shared" si="0"/>
        <v>3208427</v>
      </c>
      <c r="I15" s="164">
        <v>3031252</v>
      </c>
    </row>
    <row r="16" spans="2:9" x14ac:dyDescent="0.25">
      <c r="B16" s="89"/>
      <c r="C16" s="29"/>
      <c r="D16" s="36" t="s">
        <v>107</v>
      </c>
      <c r="E16" s="38">
        <v>6</v>
      </c>
      <c r="F16" s="171">
        <v>434595</v>
      </c>
      <c r="G16" s="171">
        <v>0</v>
      </c>
      <c r="H16" s="171">
        <f t="shared" si="0"/>
        <v>434595</v>
      </c>
      <c r="I16" s="164">
        <v>416011</v>
      </c>
    </row>
    <row r="17" spans="2:9" x14ac:dyDescent="0.25">
      <c r="B17" s="89"/>
      <c r="C17" s="29"/>
      <c r="D17" s="36" t="s">
        <v>108</v>
      </c>
      <c r="E17" s="38">
        <v>7</v>
      </c>
      <c r="F17" s="171">
        <v>6456820</v>
      </c>
      <c r="G17" s="171">
        <v>728921</v>
      </c>
      <c r="H17" s="171">
        <f t="shared" si="0"/>
        <v>7185741</v>
      </c>
      <c r="I17" s="164">
        <v>6770836</v>
      </c>
    </row>
    <row r="18" spans="2:9" x14ac:dyDescent="0.25">
      <c r="B18" s="89"/>
      <c r="C18" s="29"/>
      <c r="D18" s="36" t="s">
        <v>109</v>
      </c>
      <c r="E18" s="38">
        <v>8</v>
      </c>
      <c r="F18" s="171">
        <v>2359351</v>
      </c>
      <c r="G18" s="171">
        <v>4756</v>
      </c>
      <c r="H18" s="171">
        <f t="shared" si="0"/>
        <v>2364107</v>
      </c>
      <c r="I18" s="164">
        <v>2155061</v>
      </c>
    </row>
    <row r="19" spans="2:9" x14ac:dyDescent="0.25">
      <c r="B19" s="89"/>
      <c r="C19" s="29"/>
      <c r="D19" s="36" t="s">
        <v>110</v>
      </c>
      <c r="E19" s="92">
        <v>9</v>
      </c>
      <c r="F19" s="171">
        <v>424005</v>
      </c>
      <c r="G19" s="171">
        <v>0</v>
      </c>
      <c r="H19" s="171">
        <f t="shared" si="0"/>
        <v>424005</v>
      </c>
      <c r="I19" s="164">
        <v>429808</v>
      </c>
    </row>
    <row r="20" spans="2:9" x14ac:dyDescent="0.25">
      <c r="B20" s="89"/>
      <c r="C20" s="29"/>
      <c r="D20" s="36" t="s">
        <v>111</v>
      </c>
      <c r="E20" s="38">
        <v>10</v>
      </c>
      <c r="F20" s="171">
        <v>311210</v>
      </c>
      <c r="G20" s="171">
        <v>0</v>
      </c>
      <c r="H20" s="171">
        <f t="shared" si="0"/>
        <v>311210</v>
      </c>
      <c r="I20" s="164">
        <v>362281</v>
      </c>
    </row>
    <row r="21" spans="2:9" x14ac:dyDescent="0.25">
      <c r="B21" s="89"/>
      <c r="C21" s="29"/>
      <c r="D21" s="36" t="s">
        <v>112</v>
      </c>
      <c r="E21" s="38">
        <v>11</v>
      </c>
      <c r="F21" s="171">
        <v>791857</v>
      </c>
      <c r="G21" s="171">
        <v>0</v>
      </c>
      <c r="H21" s="171">
        <f t="shared" si="0"/>
        <v>791857</v>
      </c>
      <c r="I21" s="164">
        <v>656193</v>
      </c>
    </row>
    <row r="22" spans="2:9" x14ac:dyDescent="0.25">
      <c r="B22" s="89"/>
      <c r="C22" s="29"/>
      <c r="D22" s="36" t="s">
        <v>114</v>
      </c>
      <c r="E22" s="38">
        <v>12</v>
      </c>
      <c r="F22" s="171">
        <v>75520</v>
      </c>
      <c r="G22" s="171">
        <v>0</v>
      </c>
      <c r="H22" s="171">
        <f t="shared" si="0"/>
        <v>75520</v>
      </c>
      <c r="I22" s="164">
        <v>73499</v>
      </c>
    </row>
    <row r="23" spans="2:9" x14ac:dyDescent="0.25">
      <c r="B23" s="89"/>
      <c r="C23" s="29"/>
      <c r="D23" s="36" t="s">
        <v>115</v>
      </c>
      <c r="E23" s="38">
        <v>13</v>
      </c>
      <c r="F23" s="171">
        <v>678</v>
      </c>
      <c r="G23" s="171">
        <v>0</v>
      </c>
      <c r="H23" s="171">
        <f t="shared" si="0"/>
        <v>678</v>
      </c>
      <c r="I23" s="164">
        <v>868</v>
      </c>
    </row>
    <row r="24" spans="2:9" x14ac:dyDescent="0.25">
      <c r="B24" s="89"/>
      <c r="C24" s="29"/>
      <c r="D24" s="36" t="s">
        <v>116</v>
      </c>
      <c r="E24" s="38">
        <v>14</v>
      </c>
      <c r="F24" s="171">
        <v>14938</v>
      </c>
      <c r="G24" s="171">
        <v>0</v>
      </c>
      <c r="H24" s="171">
        <f t="shared" si="0"/>
        <v>14938</v>
      </c>
      <c r="I24" s="164">
        <v>15028</v>
      </c>
    </row>
    <row r="25" spans="2:9" x14ac:dyDescent="0.25">
      <c r="B25" s="89"/>
      <c r="C25" s="29"/>
      <c r="D25" s="36" t="s">
        <v>117</v>
      </c>
      <c r="E25" s="38">
        <v>15</v>
      </c>
      <c r="F25" s="171">
        <v>10426</v>
      </c>
      <c r="G25" s="171">
        <v>0</v>
      </c>
      <c r="H25" s="171">
        <f t="shared" si="0"/>
        <v>10426</v>
      </c>
      <c r="I25" s="164">
        <v>11017</v>
      </c>
    </row>
    <row r="26" spans="2:9" x14ac:dyDescent="0.25">
      <c r="B26" s="89"/>
      <c r="C26" s="29"/>
      <c r="D26" s="36" t="s">
        <v>118</v>
      </c>
      <c r="E26" s="38">
        <v>16</v>
      </c>
      <c r="F26" s="171">
        <v>1822</v>
      </c>
      <c r="G26" s="171">
        <v>0</v>
      </c>
      <c r="H26" s="171">
        <f t="shared" si="0"/>
        <v>1822</v>
      </c>
      <c r="I26" s="164">
        <v>1690</v>
      </c>
    </row>
    <row r="27" spans="2:9" x14ac:dyDescent="0.25">
      <c r="B27" s="89"/>
      <c r="C27" s="29"/>
      <c r="D27" s="36" t="s">
        <v>119</v>
      </c>
      <c r="E27" s="38">
        <v>17</v>
      </c>
      <c r="F27" s="171">
        <v>0</v>
      </c>
      <c r="G27" s="171">
        <v>0</v>
      </c>
      <c r="H27" s="171">
        <f t="shared" ref="H27:H35" si="1">F27+G27</f>
        <v>0</v>
      </c>
      <c r="I27" s="164">
        <v>0</v>
      </c>
    </row>
    <row r="28" spans="2:9" x14ac:dyDescent="0.25">
      <c r="B28" s="89"/>
      <c r="C28" s="29"/>
      <c r="D28" s="36" t="s">
        <v>120</v>
      </c>
      <c r="E28" s="38">
        <v>18</v>
      </c>
      <c r="F28" s="171">
        <v>1375700</v>
      </c>
      <c r="G28" s="171">
        <v>273152</v>
      </c>
      <c r="H28" s="171">
        <f t="shared" si="1"/>
        <v>1648852</v>
      </c>
      <c r="I28" s="164">
        <v>1638200</v>
      </c>
    </row>
    <row r="29" spans="2:9" x14ac:dyDescent="0.25">
      <c r="B29" s="89"/>
      <c r="C29" s="29"/>
      <c r="D29" s="36" t="s">
        <v>121</v>
      </c>
      <c r="E29" s="38">
        <v>19</v>
      </c>
      <c r="F29" s="171">
        <v>1417</v>
      </c>
      <c r="G29" s="171">
        <v>0</v>
      </c>
      <c r="H29" s="171">
        <f t="shared" si="1"/>
        <v>1417</v>
      </c>
      <c r="I29" s="164">
        <v>1478</v>
      </c>
    </row>
    <row r="30" spans="2:9" x14ac:dyDescent="0.25">
      <c r="B30" s="89"/>
      <c r="C30" s="29"/>
      <c r="D30" s="36" t="s">
        <v>122</v>
      </c>
      <c r="E30" s="38">
        <v>20</v>
      </c>
      <c r="F30" s="171">
        <v>335985</v>
      </c>
      <c r="G30" s="171">
        <v>0</v>
      </c>
      <c r="H30" s="171">
        <f t="shared" si="1"/>
        <v>335985</v>
      </c>
      <c r="I30" s="164">
        <v>338356</v>
      </c>
    </row>
    <row r="31" spans="2:9" x14ac:dyDescent="0.25">
      <c r="B31" s="89"/>
      <c r="C31" s="29"/>
      <c r="D31" s="36" t="s">
        <v>124</v>
      </c>
      <c r="E31" s="38">
        <v>21</v>
      </c>
      <c r="F31" s="171">
        <v>171348</v>
      </c>
      <c r="G31" s="171">
        <v>0</v>
      </c>
      <c r="H31" s="171">
        <f t="shared" si="1"/>
        <v>171348</v>
      </c>
      <c r="I31" s="164">
        <v>179738</v>
      </c>
    </row>
    <row r="32" spans="2:9" x14ac:dyDescent="0.25">
      <c r="B32" s="89"/>
      <c r="C32" s="29"/>
      <c r="D32" s="36" t="s">
        <v>125</v>
      </c>
      <c r="E32" s="38">
        <v>22</v>
      </c>
      <c r="F32" s="171">
        <v>57716</v>
      </c>
      <c r="G32" s="171">
        <v>24029</v>
      </c>
      <c r="H32" s="171">
        <f t="shared" si="1"/>
        <v>81745</v>
      </c>
      <c r="I32" s="164">
        <v>43101</v>
      </c>
    </row>
    <row r="33" spans="2:9" x14ac:dyDescent="0.25">
      <c r="B33" s="89"/>
      <c r="C33" s="29"/>
      <c r="D33" s="36" t="s">
        <v>126</v>
      </c>
      <c r="E33" s="38">
        <v>23</v>
      </c>
      <c r="F33" s="171">
        <v>72725</v>
      </c>
      <c r="G33" s="171">
        <v>0</v>
      </c>
      <c r="H33" s="171">
        <f t="shared" si="1"/>
        <v>72725</v>
      </c>
      <c r="I33" s="164">
        <v>73047</v>
      </c>
    </row>
    <row r="34" spans="2:9" x14ac:dyDescent="0.25">
      <c r="B34" s="89"/>
      <c r="C34" s="29"/>
      <c r="D34" s="36" t="s">
        <v>127</v>
      </c>
      <c r="E34" s="38">
        <v>24</v>
      </c>
      <c r="F34" s="171">
        <v>248474</v>
      </c>
      <c r="G34" s="171">
        <v>0</v>
      </c>
      <c r="H34" s="171">
        <f t="shared" si="1"/>
        <v>248474</v>
      </c>
      <c r="I34" s="164">
        <v>223415</v>
      </c>
    </row>
    <row r="35" spans="2:9" x14ac:dyDescent="0.25">
      <c r="B35" s="89"/>
      <c r="C35" s="29" t="s">
        <v>205</v>
      </c>
      <c r="D35" s="36"/>
      <c r="E35" s="38">
        <v>25</v>
      </c>
      <c r="F35" s="171">
        <f>SUM(F14:F34)</f>
        <v>16609091</v>
      </c>
      <c r="G35" s="171">
        <f>SUM(G14:G34)</f>
        <v>1061949</v>
      </c>
      <c r="H35" s="171">
        <f t="shared" si="1"/>
        <v>17671040</v>
      </c>
      <c r="I35" s="164">
        <f>SUM(I14:I34)</f>
        <v>16729547</v>
      </c>
    </row>
    <row r="36" spans="2:9" x14ac:dyDescent="0.25">
      <c r="B36" s="82" t="s">
        <v>128</v>
      </c>
      <c r="C36" s="172"/>
      <c r="D36" s="132"/>
      <c r="E36" s="133">
        <v>26</v>
      </c>
      <c r="F36" s="173">
        <f>F12+F35</f>
        <v>34392767</v>
      </c>
      <c r="G36" s="173">
        <f>G12+G35</f>
        <v>2440162</v>
      </c>
      <c r="H36" s="173">
        <f>H12+H35</f>
        <v>36832929</v>
      </c>
      <c r="I36" s="174">
        <f>I12+I35</f>
        <v>35799642</v>
      </c>
    </row>
    <row r="37" spans="2:9" x14ac:dyDescent="0.25"/>
    <row r="38" spans="2:9" x14ac:dyDescent="0.25"/>
    <row r="39" spans="2:9" x14ac:dyDescent="0.25"/>
    <row r="40" spans="2:9" x14ac:dyDescent="0.25"/>
    <row r="41" spans="2:9" x14ac:dyDescent="0.25"/>
  </sheetData>
  <phoneticPr fontId="0" type="noConversion"/>
  <hyperlinks>
    <hyperlink ref="I1" location="Inhalt!F31" display="Inhalt!F31" xr:uid="{00000000-0004-0000-0F00-000000000000}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9">
    <pageSetUpPr fitToPage="1"/>
  </sheetPr>
  <dimension ref="A1:K21"/>
  <sheetViews>
    <sheetView showGridLines="0" showRowColHeaders="0" zoomScale="85" workbookViewId="0">
      <selection activeCell="I1" sqref="I1"/>
    </sheetView>
  </sheetViews>
  <sheetFormatPr baseColWidth="10" defaultColWidth="0" defaultRowHeight="12.6" zeroHeight="1" x14ac:dyDescent="0.25"/>
  <cols>
    <col min="1" max="1" width="3.6640625" style="9" customWidth="1"/>
    <col min="2" max="2" width="41.6640625" style="9" customWidth="1"/>
    <col min="3" max="3" width="3.33203125" style="9" customWidth="1"/>
    <col min="4" max="5" width="16.6640625" style="9" customWidth="1"/>
    <col min="6" max="6" width="14.6640625" style="9" customWidth="1"/>
    <col min="7" max="8" width="16.6640625" style="9" customWidth="1"/>
    <col min="9" max="9" width="14.6640625" style="9" customWidth="1"/>
    <col min="10" max="11" width="9.109375" style="9" customWidth="1"/>
    <col min="12" max="16384" width="0" style="9" hidden="1"/>
  </cols>
  <sheetData>
    <row r="1" spans="1:11" ht="15" customHeight="1" x14ac:dyDescent="0.3">
      <c r="A1" s="275"/>
      <c r="B1" s="275" t="s">
        <v>363</v>
      </c>
      <c r="C1" s="276"/>
      <c r="D1" s="276"/>
      <c r="E1" s="276"/>
      <c r="F1" s="276"/>
      <c r="G1" s="276"/>
      <c r="H1" s="276"/>
      <c r="I1" s="304" t="str">
        <f>INDEX(rP1.Inhalte,22,1)</f>
        <v>zurück zum Inhaltsverzeichnis</v>
      </c>
      <c r="J1" s="235"/>
      <c r="K1"/>
    </row>
    <row r="2" spans="1:11" ht="15" customHeight="1" x14ac:dyDescent="0.3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1" ht="15" customHeight="1" x14ac:dyDescent="0.3">
      <c r="A3" s="234" t="s">
        <v>353</v>
      </c>
      <c r="B3" s="234"/>
      <c r="C3" s="234"/>
      <c r="D3" s="234"/>
      <c r="E3" s="234"/>
      <c r="F3" s="234"/>
      <c r="G3" s="234"/>
      <c r="H3" s="235"/>
      <c r="I3" s="236" t="s">
        <v>73</v>
      </c>
      <c r="J3" s="234"/>
    </row>
    <row r="4" spans="1:11" ht="12" customHeight="1" x14ac:dyDescent="0.3">
      <c r="A4" s="237"/>
      <c r="B4" s="237"/>
      <c r="C4" s="237"/>
      <c r="D4" s="238"/>
      <c r="E4" s="238"/>
      <c r="F4" s="238"/>
      <c r="G4" s="238"/>
      <c r="H4" s="237"/>
      <c r="I4" s="237"/>
      <c r="J4" s="234"/>
    </row>
    <row r="5" spans="1:11" ht="15.9" customHeight="1" x14ac:dyDescent="0.3">
      <c r="A5" s="239"/>
      <c r="B5" s="240"/>
      <c r="C5" s="241"/>
      <c r="D5" s="242" t="s">
        <v>0</v>
      </c>
      <c r="E5" s="243" t="s">
        <v>0</v>
      </c>
      <c r="F5" s="244" t="s">
        <v>0</v>
      </c>
      <c r="G5" s="245" t="s">
        <v>8</v>
      </c>
      <c r="H5" s="246"/>
      <c r="I5" s="247"/>
      <c r="J5" s="234"/>
    </row>
    <row r="6" spans="1:11" ht="15.9" customHeight="1" x14ac:dyDescent="0.3">
      <c r="A6" s="248"/>
      <c r="B6" s="234" t="s">
        <v>9</v>
      </c>
      <c r="C6" s="249" t="s">
        <v>0</v>
      </c>
      <c r="D6" s="250" t="s">
        <v>162</v>
      </c>
      <c r="E6" s="251" t="s">
        <v>10</v>
      </c>
      <c r="F6" s="252" t="s">
        <v>11</v>
      </c>
      <c r="G6" s="253" t="s">
        <v>12</v>
      </c>
      <c r="H6" s="251" t="s">
        <v>12</v>
      </c>
      <c r="I6" s="251" t="s">
        <v>11</v>
      </c>
      <c r="J6" s="234"/>
    </row>
    <row r="7" spans="1:11" ht="15.9" customHeight="1" x14ac:dyDescent="0.3">
      <c r="A7" s="248"/>
      <c r="B7" s="234"/>
      <c r="C7" s="249"/>
      <c r="D7" s="254" t="s">
        <v>0</v>
      </c>
      <c r="E7" s="251" t="s">
        <v>13</v>
      </c>
      <c r="F7" s="252" t="s">
        <v>163</v>
      </c>
      <c r="G7" s="250" t="s">
        <v>15</v>
      </c>
      <c r="H7" s="251" t="s">
        <v>15</v>
      </c>
      <c r="I7" s="251" t="s">
        <v>131</v>
      </c>
      <c r="J7" s="234"/>
    </row>
    <row r="8" spans="1:11" ht="15.9" customHeight="1" x14ac:dyDescent="0.3">
      <c r="A8" s="248"/>
      <c r="B8" s="234"/>
      <c r="C8" s="249"/>
      <c r="D8" s="255" t="s">
        <v>0</v>
      </c>
      <c r="E8" s="251"/>
      <c r="F8" s="252" t="s">
        <v>18</v>
      </c>
      <c r="G8" s="255" t="s">
        <v>0</v>
      </c>
      <c r="H8" s="251" t="s">
        <v>13</v>
      </c>
      <c r="I8" s="251" t="s">
        <v>18</v>
      </c>
      <c r="J8" s="234"/>
    </row>
    <row r="9" spans="1:11" ht="15.9" customHeight="1" x14ac:dyDescent="0.3">
      <c r="A9" s="256" t="s">
        <v>350</v>
      </c>
      <c r="B9" s="257"/>
      <c r="C9" s="258"/>
      <c r="D9" s="259" t="s">
        <v>101</v>
      </c>
      <c r="E9" s="260" t="s">
        <v>20</v>
      </c>
      <c r="F9" s="261" t="s">
        <v>21</v>
      </c>
      <c r="G9" s="262" t="s">
        <v>55</v>
      </c>
      <c r="H9" s="260" t="s">
        <v>23</v>
      </c>
      <c r="I9" s="260" t="s">
        <v>24</v>
      </c>
      <c r="J9" s="234"/>
    </row>
    <row r="10" spans="1:11" ht="18" hidden="1" customHeight="1" x14ac:dyDescent="0.3">
      <c r="A10" s="239" t="s">
        <v>272</v>
      </c>
      <c r="B10" s="240"/>
      <c r="C10" s="263">
        <v>1</v>
      </c>
      <c r="D10" s="288"/>
      <c r="E10" s="289"/>
      <c r="F10" s="294" t="str">
        <f t="shared" ref="F10:F15" si="0">IF(AND(E10&gt; 0,D10&gt;0,D10&lt;=E10*6),D10/E10*100-100,"-")</f>
        <v>-</v>
      </c>
      <c r="G10" s="293"/>
      <c r="H10" s="289"/>
      <c r="I10" s="294" t="str">
        <f t="shared" ref="I10:I15" si="1">IF(AND(H10&gt; 0,G10&gt;0,G10&lt;=H10*6),G10/H10*100-100,"-")</f>
        <v>-</v>
      </c>
      <c r="J10" s="234"/>
    </row>
    <row r="11" spans="1:11" ht="18" customHeight="1" x14ac:dyDescent="0.3">
      <c r="A11" s="264"/>
      <c r="B11" s="265" t="s">
        <v>351</v>
      </c>
      <c r="C11" s="266">
        <v>1</v>
      </c>
      <c r="D11" s="290">
        <v>10637.51</v>
      </c>
      <c r="E11" s="291">
        <v>8072.25</v>
      </c>
      <c r="F11" s="294">
        <f t="shared" si="0"/>
        <v>31.778748180494915</v>
      </c>
      <c r="G11" s="292">
        <v>10637.51</v>
      </c>
      <c r="H11" s="291">
        <v>8072.25</v>
      </c>
      <c r="I11" s="294">
        <f t="shared" si="1"/>
        <v>31.778748180494915</v>
      </c>
      <c r="J11" s="234"/>
    </row>
    <row r="12" spans="1:11" ht="18" customHeight="1" x14ac:dyDescent="0.3">
      <c r="A12" s="267"/>
      <c r="B12" s="268" t="s">
        <v>352</v>
      </c>
      <c r="C12" s="263">
        <v>2</v>
      </c>
      <c r="D12" s="290">
        <v>65252</v>
      </c>
      <c r="E12" s="291">
        <v>93704</v>
      </c>
      <c r="F12" s="294">
        <f t="shared" si="0"/>
        <v>-30.363698454708441</v>
      </c>
      <c r="G12" s="292">
        <v>65252</v>
      </c>
      <c r="H12" s="291">
        <v>93704</v>
      </c>
      <c r="I12" s="294">
        <f t="shared" si="1"/>
        <v>-30.363698454708441</v>
      </c>
      <c r="J12" s="234"/>
    </row>
    <row r="13" spans="1:11" ht="18" hidden="1" customHeight="1" x14ac:dyDescent="0.3">
      <c r="A13" s="239" t="s">
        <v>108</v>
      </c>
      <c r="B13" s="269"/>
      <c r="C13" s="243">
        <v>4</v>
      </c>
      <c r="D13" s="292"/>
      <c r="E13" s="291"/>
      <c r="F13" s="294" t="str">
        <f t="shared" si="0"/>
        <v>-</v>
      </c>
      <c r="G13" s="293"/>
      <c r="H13" s="289"/>
      <c r="I13" s="294" t="str">
        <f t="shared" si="1"/>
        <v>-</v>
      </c>
      <c r="J13" s="234"/>
    </row>
    <row r="14" spans="1:11" ht="18" customHeight="1" x14ac:dyDescent="0.3">
      <c r="A14" s="267" t="s">
        <v>354</v>
      </c>
      <c r="B14" s="268"/>
      <c r="C14" s="263">
        <v>3</v>
      </c>
      <c r="D14" s="290">
        <v>175302</v>
      </c>
      <c r="E14" s="291">
        <v>234300</v>
      </c>
      <c r="F14" s="294">
        <f t="shared" si="0"/>
        <v>-25.180537772087064</v>
      </c>
      <c r="G14" s="292">
        <v>175302</v>
      </c>
      <c r="H14" s="291">
        <v>234300</v>
      </c>
      <c r="I14" s="294">
        <f t="shared" si="1"/>
        <v>-25.180537772087064</v>
      </c>
      <c r="J14" s="234"/>
    </row>
    <row r="15" spans="1:11" ht="18" hidden="1" customHeight="1" x14ac:dyDescent="0.3">
      <c r="A15" s="272"/>
      <c r="B15" s="271" t="s">
        <v>276</v>
      </c>
      <c r="C15" s="263">
        <v>17</v>
      </c>
      <c r="D15" s="278" t="e">
        <f>#REF!+#REF!</f>
        <v>#REF!</v>
      </c>
      <c r="E15" s="270" t="e">
        <f>#REF!+#REF!</f>
        <v>#REF!</v>
      </c>
      <c r="F15" s="294" t="e">
        <f t="shared" si="0"/>
        <v>#REF!</v>
      </c>
      <c r="G15" s="279" t="e">
        <f>#REF!+#REF!</f>
        <v>#REF!</v>
      </c>
      <c r="H15" s="270" t="e">
        <f>#REF!+#REF!</f>
        <v>#REF!</v>
      </c>
      <c r="I15" s="294" t="e">
        <f t="shared" si="1"/>
        <v>#REF!</v>
      </c>
      <c r="J15" s="234"/>
    </row>
    <row r="16" spans="1:11" ht="19.95" customHeight="1" x14ac:dyDescent="0.3">
      <c r="A16" s="338" t="s">
        <v>286</v>
      </c>
      <c r="B16" s="339"/>
      <c r="C16" s="339"/>
      <c r="D16" s="339"/>
      <c r="E16" s="339"/>
      <c r="F16" s="339"/>
      <c r="G16" s="339"/>
      <c r="H16" s="339"/>
      <c r="I16" s="339"/>
      <c r="J16" s="234"/>
    </row>
    <row r="17" spans="1:10" s="10" customFormat="1" ht="11.25" customHeight="1" x14ac:dyDescent="0.25">
      <c r="A17" s="273"/>
      <c r="B17" s="273"/>
      <c r="C17" s="273"/>
      <c r="D17" s="273"/>
      <c r="E17" s="273"/>
      <c r="F17" s="273"/>
      <c r="G17" s="273"/>
      <c r="H17" s="274"/>
      <c r="I17" s="273"/>
      <c r="J17" s="273"/>
    </row>
    <row r="18" spans="1:10" s="10" customFormat="1" x14ac:dyDescent="0.25">
      <c r="A18" s="314"/>
      <c r="B18" s="273"/>
      <c r="C18" s="273"/>
      <c r="G18" s="273"/>
      <c r="H18" s="273"/>
      <c r="I18" s="273"/>
      <c r="J18" s="273"/>
    </row>
    <row r="19" spans="1:10" ht="15.9" customHeight="1" x14ac:dyDescent="0.3">
      <c r="A19" s="234"/>
      <c r="B19" s="234"/>
      <c r="C19" s="234"/>
      <c r="D19" s="234"/>
      <c r="E19" s="277"/>
      <c r="F19" s="234"/>
      <c r="G19" s="234"/>
      <c r="H19" s="234"/>
      <c r="I19" s="234"/>
      <c r="J19" s="234"/>
    </row>
    <row r="20" spans="1:10" x14ac:dyDescent="0.25"/>
    <row r="21" spans="1:10" x14ac:dyDescent="0.25"/>
  </sheetData>
  <mergeCells count="1">
    <mergeCell ref="A16:I16"/>
  </mergeCells>
  <phoneticPr fontId="0" type="noConversion"/>
  <hyperlinks>
    <hyperlink ref="I1" location="Inhalt!F32" display="Inhalt!F32" xr:uid="{00000000-0004-0000-1000-000000000000}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0"/>
  <dimension ref="B1:H32"/>
  <sheetViews>
    <sheetView showRowColHeaders="0" zoomScale="90" workbookViewId="0">
      <selection activeCell="D23" sqref="D23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35.6640625" style="9" customWidth="1"/>
    <col min="4" max="4" width="19.6640625" style="9" customWidth="1"/>
    <col min="5" max="8" width="16.5546875" style="9" customWidth="1"/>
    <col min="9" max="10" width="11.44140625" style="9" customWidth="1"/>
    <col min="11" max="16384" width="0" style="9" hidden="1"/>
  </cols>
  <sheetData>
    <row r="1" spans="2:8" ht="15.6" x14ac:dyDescent="0.3">
      <c r="B1" s="329" t="s">
        <v>363</v>
      </c>
      <c r="C1" s="68"/>
      <c r="D1" s="6"/>
      <c r="E1" s="6"/>
      <c r="F1" s="6"/>
      <c r="G1" s="8"/>
      <c r="H1" s="303" t="str">
        <f>INDEX(rP1.Inhalte,22,1)</f>
        <v>zurück zum Inhaltsverzeichnis</v>
      </c>
    </row>
    <row r="2" spans="2:8" ht="15.6" x14ac:dyDescent="0.3">
      <c r="B2" s="10"/>
      <c r="C2" s="11"/>
      <c r="E2" s="13"/>
      <c r="G2" s="14"/>
    </row>
    <row r="3" spans="2:8" x14ac:dyDescent="0.25">
      <c r="B3" s="9" t="s">
        <v>208</v>
      </c>
      <c r="C3" s="15"/>
      <c r="H3" s="16" t="s">
        <v>7</v>
      </c>
    </row>
    <row r="4" spans="2:8" ht="7.5" customHeight="1" x14ac:dyDescent="0.25">
      <c r="B4" s="10"/>
      <c r="C4" s="17"/>
      <c r="D4" s="18"/>
      <c r="E4" s="18"/>
      <c r="F4" s="18"/>
      <c r="G4" s="18"/>
    </row>
    <row r="5" spans="2:8" x14ac:dyDescent="0.25">
      <c r="B5" s="104"/>
      <c r="C5" s="21"/>
      <c r="D5" s="23" t="s">
        <v>209</v>
      </c>
      <c r="E5" s="23" t="s">
        <v>210</v>
      </c>
      <c r="F5" s="168"/>
      <c r="G5" s="168"/>
      <c r="H5" s="23"/>
    </row>
    <row r="6" spans="2:8" x14ac:dyDescent="0.25">
      <c r="B6" s="89"/>
      <c r="C6" s="30"/>
      <c r="D6" s="32" t="s">
        <v>211</v>
      </c>
      <c r="E6" s="32" t="s">
        <v>90</v>
      </c>
      <c r="F6" s="32" t="s">
        <v>212</v>
      </c>
      <c r="G6" s="32" t="s">
        <v>213</v>
      </c>
      <c r="H6" s="32" t="s">
        <v>214</v>
      </c>
    </row>
    <row r="7" spans="2:8" x14ac:dyDescent="0.25">
      <c r="B7" s="89"/>
      <c r="C7" s="30"/>
      <c r="D7" s="32" t="s">
        <v>215</v>
      </c>
      <c r="E7" s="32" t="s">
        <v>216</v>
      </c>
      <c r="F7" s="32"/>
      <c r="G7" s="32"/>
      <c r="H7" s="32" t="s">
        <v>217</v>
      </c>
    </row>
    <row r="8" spans="2:8" x14ac:dyDescent="0.25">
      <c r="B8" s="89"/>
      <c r="C8" s="30" t="s">
        <v>218</v>
      </c>
      <c r="D8" s="92" t="s">
        <v>219</v>
      </c>
      <c r="E8" s="92" t="s">
        <v>220</v>
      </c>
      <c r="F8" s="92"/>
      <c r="G8" s="92"/>
      <c r="H8" s="92"/>
    </row>
    <row r="9" spans="2:8" x14ac:dyDescent="0.25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5">
      <c r="B10" s="180" t="s">
        <v>26</v>
      </c>
      <c r="C10" s="104" t="s">
        <v>221</v>
      </c>
      <c r="D10" s="168"/>
      <c r="E10" s="91">
        <v>43781</v>
      </c>
      <c r="F10" s="181"/>
      <c r="G10" s="181"/>
      <c r="H10" s="93">
        <v>21316</v>
      </c>
    </row>
    <row r="11" spans="2:8" x14ac:dyDescent="0.25">
      <c r="B11" s="32" t="s">
        <v>26</v>
      </c>
      <c r="C11" s="104" t="s">
        <v>222</v>
      </c>
      <c r="D11" s="175" t="s">
        <v>223</v>
      </c>
      <c r="E11" s="182">
        <v>1544</v>
      </c>
      <c r="F11" s="91">
        <v>9694</v>
      </c>
      <c r="G11" s="91">
        <v>29778</v>
      </c>
      <c r="H11" s="93">
        <v>993</v>
      </c>
    </row>
    <row r="12" spans="2:8" x14ac:dyDescent="0.25">
      <c r="B12" s="32" t="s">
        <v>26</v>
      </c>
      <c r="C12" s="104" t="s">
        <v>224</v>
      </c>
      <c r="D12" s="176"/>
      <c r="E12" s="182">
        <v>1407</v>
      </c>
      <c r="F12" s="93"/>
      <c r="G12" s="93"/>
      <c r="H12" s="93">
        <v>409</v>
      </c>
    </row>
    <row r="13" spans="2:8" x14ac:dyDescent="0.25">
      <c r="B13" s="148" t="s">
        <v>26</v>
      </c>
      <c r="C13" s="104" t="s">
        <v>225</v>
      </c>
      <c r="D13" s="32" t="s">
        <v>226</v>
      </c>
      <c r="E13" s="182">
        <v>18091</v>
      </c>
      <c r="F13" s="182">
        <v>4026</v>
      </c>
      <c r="G13" s="182">
        <v>9683</v>
      </c>
      <c r="H13" s="182">
        <v>10187</v>
      </c>
    </row>
    <row r="14" spans="2:8" x14ac:dyDescent="0.25">
      <c r="B14" s="32" t="s">
        <v>26</v>
      </c>
      <c r="C14" s="104" t="s">
        <v>227</v>
      </c>
      <c r="D14" s="38" t="s">
        <v>228</v>
      </c>
      <c r="E14" s="182">
        <v>19326</v>
      </c>
      <c r="F14" s="182">
        <v>1522</v>
      </c>
      <c r="G14" s="182">
        <v>11597</v>
      </c>
      <c r="H14" s="182">
        <v>6583</v>
      </c>
    </row>
    <row r="15" spans="2:8" x14ac:dyDescent="0.25">
      <c r="B15" s="32" t="s">
        <v>26</v>
      </c>
      <c r="C15" s="104" t="s">
        <v>229</v>
      </c>
      <c r="D15" s="92" t="s">
        <v>230</v>
      </c>
      <c r="E15" s="182">
        <v>2700</v>
      </c>
      <c r="F15" s="182">
        <v>12</v>
      </c>
      <c r="G15" s="182">
        <v>890</v>
      </c>
      <c r="H15" s="182">
        <v>397</v>
      </c>
    </row>
    <row r="16" spans="2:8" x14ac:dyDescent="0.25">
      <c r="B16" s="32" t="s">
        <v>26</v>
      </c>
      <c r="C16" s="104" t="s">
        <v>231</v>
      </c>
      <c r="D16" s="92" t="s">
        <v>232</v>
      </c>
      <c r="E16" s="182">
        <v>3048</v>
      </c>
      <c r="F16" s="182">
        <v>3781</v>
      </c>
      <c r="G16" s="182">
        <v>3270</v>
      </c>
      <c r="H16" s="182">
        <v>2846</v>
      </c>
    </row>
    <row r="17" spans="2:8" x14ac:dyDescent="0.25">
      <c r="B17" s="32" t="s">
        <v>26</v>
      </c>
      <c r="C17" s="104" t="s">
        <v>233</v>
      </c>
      <c r="D17" s="92" t="s">
        <v>234</v>
      </c>
      <c r="E17" s="182">
        <v>3633</v>
      </c>
      <c r="F17" s="183" t="s">
        <v>235</v>
      </c>
      <c r="G17" s="184"/>
      <c r="H17" s="182">
        <v>4146</v>
      </c>
    </row>
    <row r="18" spans="2:8" ht="25.2" x14ac:dyDescent="0.25">
      <c r="B18" s="32" t="s">
        <v>26</v>
      </c>
      <c r="C18" s="104" t="s">
        <v>236</v>
      </c>
      <c r="D18" s="328" t="s">
        <v>357</v>
      </c>
      <c r="E18" s="182">
        <v>51532</v>
      </c>
      <c r="F18" s="182">
        <v>2525</v>
      </c>
      <c r="G18" s="182">
        <v>55230</v>
      </c>
      <c r="H18" s="182">
        <v>12540</v>
      </c>
    </row>
    <row r="19" spans="2:8" ht="25.2" x14ac:dyDescent="0.25">
      <c r="B19" s="148" t="s">
        <v>26</v>
      </c>
      <c r="C19" s="104" t="s">
        <v>237</v>
      </c>
      <c r="D19" s="326" t="s">
        <v>356</v>
      </c>
      <c r="E19" s="182">
        <v>13790</v>
      </c>
      <c r="F19" s="182">
        <v>8309</v>
      </c>
      <c r="G19" s="182">
        <v>10114</v>
      </c>
      <c r="H19" s="182">
        <v>10121</v>
      </c>
    </row>
    <row r="20" spans="2:8" x14ac:dyDescent="0.25">
      <c r="B20" s="148" t="s">
        <v>26</v>
      </c>
      <c r="C20" s="168" t="s">
        <v>238</v>
      </c>
      <c r="D20" s="135" t="s">
        <v>232</v>
      </c>
      <c r="E20" s="91"/>
      <c r="F20" s="91"/>
      <c r="G20" s="91"/>
      <c r="H20" s="91"/>
    </row>
    <row r="21" spans="2:8" x14ac:dyDescent="0.25">
      <c r="B21" s="148"/>
      <c r="C21" s="185"/>
      <c r="D21" s="32" t="s">
        <v>239</v>
      </c>
      <c r="E21" s="91">
        <v>4480</v>
      </c>
      <c r="F21" s="91">
        <v>1318</v>
      </c>
      <c r="G21" s="91">
        <v>3081</v>
      </c>
      <c r="H21" s="91">
        <v>2421</v>
      </c>
    </row>
    <row r="22" spans="2:8" ht="5.0999999999999996" customHeight="1" x14ac:dyDescent="0.25">
      <c r="B22" s="148"/>
      <c r="C22" s="186"/>
      <c r="D22" s="92"/>
      <c r="E22" s="93"/>
      <c r="F22" s="93"/>
      <c r="G22" s="93"/>
      <c r="H22" s="93"/>
    </row>
    <row r="23" spans="2:8" x14ac:dyDescent="0.25">
      <c r="B23" s="148" t="s">
        <v>26</v>
      </c>
      <c r="C23" s="104" t="s">
        <v>240</v>
      </c>
      <c r="D23" s="327" t="s">
        <v>241</v>
      </c>
      <c r="E23" s="181">
        <v>74940</v>
      </c>
      <c r="F23" s="181">
        <v>50108</v>
      </c>
      <c r="G23" s="181">
        <v>24287</v>
      </c>
      <c r="H23" s="181">
        <v>9983</v>
      </c>
    </row>
    <row r="24" spans="2:8" x14ac:dyDescent="0.25">
      <c r="B24" s="148" t="s">
        <v>26</v>
      </c>
      <c r="C24" s="179" t="s">
        <v>242</v>
      </c>
      <c r="D24" s="38" t="s">
        <v>243</v>
      </c>
      <c r="E24" s="181">
        <v>6838</v>
      </c>
      <c r="F24" s="183" t="s">
        <v>244</v>
      </c>
      <c r="G24" s="184"/>
      <c r="H24" s="181">
        <v>176</v>
      </c>
    </row>
    <row r="25" spans="2:8" x14ac:dyDescent="0.25">
      <c r="B25" s="187" t="s">
        <v>35</v>
      </c>
      <c r="C25" s="82" t="s">
        <v>207</v>
      </c>
      <c r="D25" s="86" t="s">
        <v>245</v>
      </c>
      <c r="E25" s="75">
        <f>SUM(E10:E24)</f>
        <v>245110</v>
      </c>
      <c r="F25" s="75">
        <f>SUM(F10:F24)</f>
        <v>81295</v>
      </c>
      <c r="G25" s="75">
        <f>SUM(G10:G24)</f>
        <v>147930</v>
      </c>
      <c r="H25" s="75">
        <f>SUM(H10:H24)</f>
        <v>82118</v>
      </c>
    </row>
    <row r="26" spans="2:8" x14ac:dyDescent="0.25">
      <c r="B26" s="120" t="s">
        <v>49</v>
      </c>
      <c r="C26" s="179" t="s">
        <v>246</v>
      </c>
      <c r="D26" s="188" t="s">
        <v>245</v>
      </c>
      <c r="E26" s="182">
        <v>125259</v>
      </c>
      <c r="F26" s="155"/>
      <c r="G26" s="155"/>
      <c r="H26" s="155"/>
    </row>
    <row r="27" spans="2:8" x14ac:dyDescent="0.25">
      <c r="B27" s="189" t="s">
        <v>35</v>
      </c>
      <c r="C27" s="82" t="s">
        <v>247</v>
      </c>
      <c r="D27" s="86" t="s">
        <v>245</v>
      </c>
      <c r="E27" s="75">
        <f>E25-E26</f>
        <v>119851</v>
      </c>
      <c r="F27" s="155"/>
      <c r="G27" s="155"/>
      <c r="H27" s="155"/>
    </row>
    <row r="28" spans="2:8" x14ac:dyDescent="0.25"/>
    <row r="29" spans="2:8" x14ac:dyDescent="0.25"/>
    <row r="30" spans="2:8" x14ac:dyDescent="0.25"/>
    <row r="31" spans="2:8" x14ac:dyDescent="0.25"/>
    <row r="32" spans="2:8" x14ac:dyDescent="0.25"/>
  </sheetData>
  <phoneticPr fontId="0" type="noConversion"/>
  <hyperlinks>
    <hyperlink ref="H1" location="Inhalt!F33" display="Inhalt!F33" xr:uid="{00000000-0004-0000-11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1"/>
  <dimension ref="B1:N40"/>
  <sheetViews>
    <sheetView showGridLines="0" showRowColHeaders="0" zoomScaleNormal="100" workbookViewId="0">
      <selection activeCell="D22" sqref="D22"/>
    </sheetView>
  </sheetViews>
  <sheetFormatPr baseColWidth="10" defaultColWidth="0" defaultRowHeight="12.6" zeroHeight="1" x14ac:dyDescent="0.25"/>
  <cols>
    <col min="1" max="1" width="2.6640625" style="67" customWidth="1"/>
    <col min="2" max="2" width="2.33203125" style="67" customWidth="1"/>
    <col min="3" max="3" width="4.33203125" style="67" customWidth="1"/>
    <col min="4" max="4" width="32" style="67" customWidth="1"/>
    <col min="5" max="9" width="15" style="67" customWidth="1"/>
    <col min="10" max="10" width="14.6640625" style="67" customWidth="1"/>
    <col min="11" max="11" width="4.109375" style="67" customWidth="1"/>
    <col min="12" max="12" width="9.109375" style="67" customWidth="1"/>
    <col min="13" max="16384" width="0" style="67" hidden="1"/>
  </cols>
  <sheetData>
    <row r="1" spans="2:14" s="9" customFormat="1" ht="15.6" x14ac:dyDescent="0.3">
      <c r="B1" s="194" t="s">
        <v>363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s="9" customFormat="1" ht="5.0999999999999996" customHeight="1" x14ac:dyDescent="0.25"/>
    <row r="3" spans="2:14" s="9" customFormat="1" x14ac:dyDescent="0.25">
      <c r="B3" s="9" t="s">
        <v>248</v>
      </c>
      <c r="J3" s="16" t="s">
        <v>73</v>
      </c>
    </row>
    <row r="4" spans="2:14" s="9" customFormat="1" ht="5.0999999999999996" customHeight="1" x14ac:dyDescent="0.25">
      <c r="C4" s="17"/>
      <c r="D4" s="17"/>
      <c r="E4" s="18"/>
      <c r="F4" s="18"/>
      <c r="G4" s="18"/>
      <c r="H4" s="17"/>
    </row>
    <row r="5" spans="2:14" s="9" customFormat="1" x14ac:dyDescent="0.25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5">
      <c r="B6" s="89"/>
      <c r="C6" s="29" t="s">
        <v>9</v>
      </c>
      <c r="D6" s="30" t="s">
        <v>0</v>
      </c>
      <c r="E6" s="32" t="s">
        <v>10</v>
      </c>
      <c r="F6" s="175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5">
      <c r="B7" s="89"/>
      <c r="C7" s="29"/>
      <c r="D7" s="30"/>
      <c r="E7" s="32" t="s">
        <v>0</v>
      </c>
      <c r="F7" s="175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5">
      <c r="B8" s="89"/>
      <c r="C8" s="29" t="s">
        <v>218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5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5">
      <c r="B10" s="23" t="s">
        <v>26</v>
      </c>
      <c r="C10" s="104" t="s">
        <v>289</v>
      </c>
      <c r="D10" s="20"/>
      <c r="E10" s="91">
        <v>21316</v>
      </c>
      <c r="F10" s="91">
        <v>34243</v>
      </c>
      <c r="G10" s="215">
        <f t="shared" ref="G10:G25" si="0">IF(AND(F10&gt; 0,E10&gt;0,E10&lt;=F10*6),E10/F10*100-100,"-")</f>
        <v>-37.750781181555361</v>
      </c>
      <c r="H10" s="91">
        <v>21316</v>
      </c>
      <c r="I10" s="165">
        <v>34243</v>
      </c>
      <c r="J10" s="215">
        <f>IF(AND(I10&gt; 0,H10&gt;0,H10&lt;=I10*6),H10/I10*100-100,"-")</f>
        <v>-37.750781181555361</v>
      </c>
    </row>
    <row r="11" spans="2:14" s="9" customFormat="1" x14ac:dyDescent="0.25">
      <c r="B11" s="32" t="s">
        <v>26</v>
      </c>
      <c r="C11" s="104" t="s">
        <v>249</v>
      </c>
      <c r="D11" s="20"/>
      <c r="E11" s="182">
        <v>993</v>
      </c>
      <c r="F11" s="167">
        <v>1138</v>
      </c>
      <c r="G11" s="215">
        <f t="shared" si="0"/>
        <v>-12.741652021089635</v>
      </c>
      <c r="H11" s="182">
        <v>993</v>
      </c>
      <c r="I11" s="167">
        <v>1138</v>
      </c>
      <c r="J11" s="215">
        <f>IF(AND(I11&gt; 0,H11&gt;0,H11&lt;=I11*6),H11/I11*100-100,"-")</f>
        <v>-12.741652021089635</v>
      </c>
    </row>
    <row r="12" spans="2:14" s="9" customFormat="1" x14ac:dyDescent="0.25">
      <c r="B12" s="32" t="s">
        <v>26</v>
      </c>
      <c r="C12" s="104" t="s">
        <v>250</v>
      </c>
      <c r="D12" s="20"/>
      <c r="E12" s="93">
        <v>409</v>
      </c>
      <c r="F12" s="164">
        <v>180</v>
      </c>
      <c r="G12" s="215">
        <f t="shared" si="0"/>
        <v>127.22222222222223</v>
      </c>
      <c r="H12" s="93">
        <v>409</v>
      </c>
      <c r="I12" s="164">
        <v>180</v>
      </c>
      <c r="J12" s="215">
        <f>IF(AND(I12&gt; 0,H12&gt;0,H12&lt;=I12*6),H12/I12*100-100,"-")</f>
        <v>127.22222222222223</v>
      </c>
    </row>
    <row r="13" spans="2:14" s="9" customFormat="1" x14ac:dyDescent="0.25">
      <c r="B13" s="32"/>
      <c r="C13" s="104" t="s">
        <v>251</v>
      </c>
      <c r="D13" s="20"/>
      <c r="E13" s="91"/>
      <c r="F13" s="165"/>
      <c r="G13" s="178"/>
      <c r="H13" s="91"/>
      <c r="I13" s="165"/>
      <c r="J13" s="178"/>
    </row>
    <row r="14" spans="2:14" s="9" customFormat="1" x14ac:dyDescent="0.25">
      <c r="B14" s="32" t="s">
        <v>26</v>
      </c>
      <c r="C14" s="89"/>
      <c r="D14" s="190" t="s">
        <v>252</v>
      </c>
      <c r="E14" s="93">
        <v>3543</v>
      </c>
      <c r="F14" s="164">
        <v>4518</v>
      </c>
      <c r="G14" s="215">
        <f t="shared" si="0"/>
        <v>-21.580345285524572</v>
      </c>
      <c r="H14" s="93">
        <v>3543</v>
      </c>
      <c r="I14" s="164">
        <v>4518</v>
      </c>
      <c r="J14" s="215">
        <f t="shared" ref="J14:J23" si="1">IF(AND(I14&gt; 0,H14&gt;0,H14&lt;=I14*6),H14/I14*100-100,"-")</f>
        <v>-21.580345285524572</v>
      </c>
    </row>
    <row r="15" spans="2:14" s="9" customFormat="1" x14ac:dyDescent="0.25">
      <c r="B15" s="32" t="s">
        <v>26</v>
      </c>
      <c r="C15" s="89"/>
      <c r="D15" s="191" t="s">
        <v>253</v>
      </c>
      <c r="E15" s="93">
        <v>4551</v>
      </c>
      <c r="F15" s="164">
        <v>4870</v>
      </c>
      <c r="G15" s="215">
        <f t="shared" si="0"/>
        <v>-6.5503080082135625</v>
      </c>
      <c r="H15" s="93">
        <v>4551</v>
      </c>
      <c r="I15" s="164">
        <v>4870</v>
      </c>
      <c r="J15" s="215">
        <f t="shared" si="1"/>
        <v>-6.5503080082135625</v>
      </c>
    </row>
    <row r="16" spans="2:14" s="9" customFormat="1" x14ac:dyDescent="0.25">
      <c r="B16" s="32" t="s">
        <v>26</v>
      </c>
      <c r="C16" s="89"/>
      <c r="D16" s="191" t="s">
        <v>254</v>
      </c>
      <c r="E16" s="93">
        <v>2093</v>
      </c>
      <c r="F16" s="164">
        <v>2442</v>
      </c>
      <c r="G16" s="215">
        <f t="shared" si="0"/>
        <v>-14.291564291564299</v>
      </c>
      <c r="H16" s="93">
        <v>2093</v>
      </c>
      <c r="I16" s="164">
        <v>2442</v>
      </c>
      <c r="J16" s="215">
        <f t="shared" si="1"/>
        <v>-14.291564291564299</v>
      </c>
    </row>
    <row r="17" spans="2:10" s="9" customFormat="1" x14ac:dyDescent="0.25">
      <c r="B17" s="32" t="s">
        <v>26</v>
      </c>
      <c r="C17" s="104" t="s">
        <v>255</v>
      </c>
      <c r="D17" s="20"/>
      <c r="E17" s="93">
        <v>6583</v>
      </c>
      <c r="F17" s="164">
        <v>3021</v>
      </c>
      <c r="G17" s="215">
        <f t="shared" si="0"/>
        <v>117.90797749089705</v>
      </c>
      <c r="H17" s="93">
        <v>6583</v>
      </c>
      <c r="I17" s="164">
        <v>3021</v>
      </c>
      <c r="J17" s="215">
        <f t="shared" si="1"/>
        <v>117.90797749089705</v>
      </c>
    </row>
    <row r="18" spans="2:10" s="9" customFormat="1" x14ac:dyDescent="0.25">
      <c r="B18" s="32" t="s">
        <v>26</v>
      </c>
      <c r="C18" s="104" t="s">
        <v>256</v>
      </c>
      <c r="D18" s="20"/>
      <c r="E18" s="93">
        <v>397</v>
      </c>
      <c r="F18" s="164">
        <v>912</v>
      </c>
      <c r="G18" s="215">
        <f t="shared" si="0"/>
        <v>-56.469298245614034</v>
      </c>
      <c r="H18" s="93">
        <v>397</v>
      </c>
      <c r="I18" s="164">
        <v>912</v>
      </c>
      <c r="J18" s="215">
        <f t="shared" si="1"/>
        <v>-56.469298245614034</v>
      </c>
    </row>
    <row r="19" spans="2:10" s="9" customFormat="1" x14ac:dyDescent="0.25">
      <c r="B19" s="32" t="s">
        <v>26</v>
      </c>
      <c r="C19" s="104" t="s">
        <v>257</v>
      </c>
      <c r="D19" s="20"/>
      <c r="E19" s="93">
        <v>2846</v>
      </c>
      <c r="F19" s="164">
        <v>3124</v>
      </c>
      <c r="G19" s="215">
        <f t="shared" si="0"/>
        <v>-8.8988476312420062</v>
      </c>
      <c r="H19" s="93">
        <v>2846</v>
      </c>
      <c r="I19" s="164">
        <v>3124</v>
      </c>
      <c r="J19" s="215">
        <f t="shared" si="1"/>
        <v>-8.8988476312420062</v>
      </c>
    </row>
    <row r="20" spans="2:10" s="9" customFormat="1" x14ac:dyDescent="0.25">
      <c r="B20" s="32" t="s">
        <v>26</v>
      </c>
      <c r="C20" s="104" t="s">
        <v>258</v>
      </c>
      <c r="D20" s="20"/>
      <c r="E20" s="93">
        <v>4146</v>
      </c>
      <c r="F20" s="164">
        <v>5844</v>
      </c>
      <c r="G20" s="215">
        <f t="shared" si="0"/>
        <v>-29.05544147843942</v>
      </c>
      <c r="H20" s="93">
        <v>4146</v>
      </c>
      <c r="I20" s="164">
        <v>5844</v>
      </c>
      <c r="J20" s="215">
        <f t="shared" si="1"/>
        <v>-29.05544147843942</v>
      </c>
    </row>
    <row r="21" spans="2:10" s="9" customFormat="1" x14ac:dyDescent="0.25">
      <c r="B21" s="32" t="s">
        <v>26</v>
      </c>
      <c r="C21" s="104" t="s">
        <v>259</v>
      </c>
      <c r="D21" s="20"/>
      <c r="E21" s="91">
        <v>12540</v>
      </c>
      <c r="F21" s="165">
        <v>11664</v>
      </c>
      <c r="G21" s="215">
        <f t="shared" si="0"/>
        <v>7.5102880658436106</v>
      </c>
      <c r="H21" s="91">
        <v>12540</v>
      </c>
      <c r="I21" s="165">
        <v>11664</v>
      </c>
      <c r="J21" s="215">
        <f t="shared" si="1"/>
        <v>7.5102880658436106</v>
      </c>
    </row>
    <row r="22" spans="2:10" s="9" customFormat="1" x14ac:dyDescent="0.25">
      <c r="B22" s="32"/>
      <c r="C22" s="89"/>
      <c r="D22" s="20" t="s">
        <v>260</v>
      </c>
      <c r="E22" s="182">
        <v>2886</v>
      </c>
      <c r="F22" s="167">
        <v>1388</v>
      </c>
      <c r="G22" s="215">
        <f t="shared" si="0"/>
        <v>107.92507204610953</v>
      </c>
      <c r="H22" s="182">
        <v>2886</v>
      </c>
      <c r="I22" s="167">
        <v>1388</v>
      </c>
      <c r="J22" s="215">
        <f t="shared" si="1"/>
        <v>107.92507204610953</v>
      </c>
    </row>
    <row r="23" spans="2:10" s="9" customFormat="1" x14ac:dyDescent="0.25">
      <c r="B23" s="32"/>
      <c r="C23" s="89"/>
      <c r="D23" s="20" t="s">
        <v>261</v>
      </c>
      <c r="E23" s="182">
        <v>3577</v>
      </c>
      <c r="F23" s="167">
        <v>4478</v>
      </c>
      <c r="G23" s="215">
        <f t="shared" si="0"/>
        <v>-20.12058954890577</v>
      </c>
      <c r="H23" s="182">
        <v>3577</v>
      </c>
      <c r="I23" s="167">
        <v>4478</v>
      </c>
      <c r="J23" s="215">
        <f t="shared" si="1"/>
        <v>-20.12058954890577</v>
      </c>
    </row>
    <row r="24" spans="2:10" s="9" customFormat="1" x14ac:dyDescent="0.25">
      <c r="B24" s="32"/>
      <c r="C24" s="104" t="s">
        <v>262</v>
      </c>
      <c r="D24" s="20"/>
      <c r="E24" s="91"/>
      <c r="F24" s="165"/>
      <c r="G24" s="178"/>
      <c r="H24" s="91"/>
      <c r="I24" s="165"/>
      <c r="J24" s="178"/>
    </row>
    <row r="25" spans="2:10" s="9" customFormat="1" x14ac:dyDescent="0.25">
      <c r="B25" s="32" t="s">
        <v>26</v>
      </c>
      <c r="C25" s="89"/>
      <c r="D25" s="29" t="s">
        <v>263</v>
      </c>
      <c r="E25" s="93">
        <v>291</v>
      </c>
      <c r="F25" s="164">
        <v>197</v>
      </c>
      <c r="G25" s="215">
        <f t="shared" si="0"/>
        <v>47.715736040609158</v>
      </c>
      <c r="H25" s="93">
        <v>291</v>
      </c>
      <c r="I25" s="164">
        <v>197</v>
      </c>
      <c r="J25" s="215">
        <f t="shared" ref="J25:J33" si="2">IF(AND(I25&gt; 0,H25&gt;0,H25&lt;=I25*6),H25/I25*100-100,"-")</f>
        <v>47.715736040609158</v>
      </c>
    </row>
    <row r="26" spans="2:10" s="9" customFormat="1" x14ac:dyDescent="0.25">
      <c r="B26" s="32" t="s">
        <v>26</v>
      </c>
      <c r="C26" s="89"/>
      <c r="D26" s="20" t="s">
        <v>264</v>
      </c>
      <c r="E26" s="93">
        <v>4160</v>
      </c>
      <c r="F26" s="164">
        <v>2586</v>
      </c>
      <c r="G26" s="215">
        <f t="shared" ref="G26:G33" si="3">IF(AND(F26&gt; 0,E26&gt;0,E26&lt;=F26*6),E26/F26*100-100,"-")</f>
        <v>60.866202629543693</v>
      </c>
      <c r="H26" s="93">
        <v>4160</v>
      </c>
      <c r="I26" s="164">
        <v>2586</v>
      </c>
      <c r="J26" s="215">
        <f t="shared" si="2"/>
        <v>60.866202629543693</v>
      </c>
    </row>
    <row r="27" spans="2:10" s="9" customFormat="1" x14ac:dyDescent="0.25">
      <c r="B27" s="32" t="s">
        <v>26</v>
      </c>
      <c r="C27" s="89"/>
      <c r="D27" s="20" t="s">
        <v>265</v>
      </c>
      <c r="E27" s="93">
        <v>4805</v>
      </c>
      <c r="F27" s="164">
        <v>3062</v>
      </c>
      <c r="G27" s="215">
        <f t="shared" si="3"/>
        <v>56.923579359895484</v>
      </c>
      <c r="H27" s="93">
        <v>4805</v>
      </c>
      <c r="I27" s="164">
        <v>3062</v>
      </c>
      <c r="J27" s="215">
        <f t="shared" si="2"/>
        <v>56.923579359895484</v>
      </c>
    </row>
    <row r="28" spans="2:10" s="9" customFormat="1" x14ac:dyDescent="0.25">
      <c r="B28" s="32" t="s">
        <v>26</v>
      </c>
      <c r="C28" s="89"/>
      <c r="D28" s="20" t="s">
        <v>266</v>
      </c>
      <c r="E28" s="93">
        <v>865</v>
      </c>
      <c r="F28" s="164">
        <v>527</v>
      </c>
      <c r="G28" s="215">
        <f t="shared" si="3"/>
        <v>64.13662239089183</v>
      </c>
      <c r="H28" s="93">
        <v>865</v>
      </c>
      <c r="I28" s="164">
        <v>527</v>
      </c>
      <c r="J28" s="215">
        <f t="shared" si="2"/>
        <v>64.13662239089183</v>
      </c>
    </row>
    <row r="29" spans="2:10" s="9" customFormat="1" x14ac:dyDescent="0.25">
      <c r="B29" s="32" t="s">
        <v>26</v>
      </c>
      <c r="C29" s="104" t="s">
        <v>267</v>
      </c>
      <c r="D29" s="20"/>
      <c r="E29" s="91">
        <v>2421</v>
      </c>
      <c r="F29" s="165">
        <v>3086</v>
      </c>
      <c r="G29" s="215">
        <f t="shared" si="3"/>
        <v>-21.54893065456902</v>
      </c>
      <c r="H29" s="91">
        <v>2421</v>
      </c>
      <c r="I29" s="165">
        <v>3086</v>
      </c>
      <c r="J29" s="215">
        <f t="shared" si="2"/>
        <v>-21.54893065456902</v>
      </c>
    </row>
    <row r="30" spans="2:10" s="9" customFormat="1" x14ac:dyDescent="0.25">
      <c r="B30" s="148"/>
      <c r="C30" s="89"/>
      <c r="D30" s="20" t="s">
        <v>268</v>
      </c>
      <c r="E30" s="182">
        <v>542</v>
      </c>
      <c r="F30" s="167">
        <v>992</v>
      </c>
      <c r="G30" s="215">
        <f t="shared" si="3"/>
        <v>-45.362903225806448</v>
      </c>
      <c r="H30" s="182">
        <v>542</v>
      </c>
      <c r="I30" s="167">
        <v>992</v>
      </c>
      <c r="J30" s="215">
        <f t="shared" si="2"/>
        <v>-45.362903225806448</v>
      </c>
    </row>
    <row r="31" spans="2:10" s="9" customFormat="1" x14ac:dyDescent="0.25">
      <c r="B31" s="148" t="s">
        <v>26</v>
      </c>
      <c r="C31" s="179" t="s">
        <v>269</v>
      </c>
      <c r="D31" s="177"/>
      <c r="E31" s="182">
        <v>9983</v>
      </c>
      <c r="F31" s="167">
        <v>4904</v>
      </c>
      <c r="G31" s="215">
        <f t="shared" si="3"/>
        <v>103.56851549755302</v>
      </c>
      <c r="H31" s="182">
        <v>9983</v>
      </c>
      <c r="I31" s="167">
        <v>4904</v>
      </c>
      <c r="J31" s="215">
        <f t="shared" si="2"/>
        <v>103.56851549755302</v>
      </c>
    </row>
    <row r="32" spans="2:10" s="9" customFormat="1" x14ac:dyDescent="0.25">
      <c r="B32" s="32" t="s">
        <v>26</v>
      </c>
      <c r="C32" s="179" t="s">
        <v>270</v>
      </c>
      <c r="D32" s="177"/>
      <c r="E32" s="91">
        <v>176</v>
      </c>
      <c r="F32" s="165">
        <v>935</v>
      </c>
      <c r="G32" s="215">
        <f t="shared" si="3"/>
        <v>-81.17647058823529</v>
      </c>
      <c r="H32" s="91">
        <v>176</v>
      </c>
      <c r="I32" s="165">
        <v>935</v>
      </c>
      <c r="J32" s="215">
        <f t="shared" si="2"/>
        <v>-81.17647058823529</v>
      </c>
    </row>
    <row r="33" spans="2:10" s="9" customFormat="1" x14ac:dyDescent="0.25">
      <c r="B33" s="189" t="s">
        <v>35</v>
      </c>
      <c r="C33" s="82" t="s">
        <v>271</v>
      </c>
      <c r="D33" s="149"/>
      <c r="E33" s="75">
        <f>E10+E11+E12+E14+E15+E16+E17+E18+E19+E20+E21+E25+E26+E27+E28+E29+E31+E32</f>
        <v>82118</v>
      </c>
      <c r="F33" s="75">
        <f>F10+F11+F12+F14+F15+F16+F17+F18+F19+F20+F21+F25+F26+F27+F28+F29+F31+F32</f>
        <v>87253</v>
      </c>
      <c r="G33" s="214">
        <f t="shared" si="3"/>
        <v>-5.8851844635714627</v>
      </c>
      <c r="H33" s="75">
        <f>H10+H11+H12+H14+H15+H16+H17+H18+H19+H20+H21+H25+H26+H27+H28+H29+H31+H32</f>
        <v>82118</v>
      </c>
      <c r="I33" s="75">
        <f>I10+I11+I12+I14+I15+I16+I17+I18+I19+I20+I21+I25+I26+I27+I28+I29+I31+I32</f>
        <v>87253</v>
      </c>
      <c r="J33" s="214">
        <f t="shared" si="2"/>
        <v>-5.8851844635714627</v>
      </c>
    </row>
    <row r="34" spans="2:10" s="9" customFormat="1" ht="6.75" customHeight="1" x14ac:dyDescent="0.25">
      <c r="E34" s="155"/>
      <c r="F34" s="192"/>
      <c r="H34" s="155"/>
      <c r="I34" s="155"/>
      <c r="J34" s="155"/>
    </row>
    <row r="35" spans="2:10" x14ac:dyDescent="0.25">
      <c r="B35" s="296"/>
      <c r="C35" s="296"/>
      <c r="D35" s="296"/>
      <c r="E35" s="299"/>
      <c r="F35" s="295"/>
      <c r="G35" s="295"/>
      <c r="H35" s="299"/>
      <c r="I35" s="298"/>
      <c r="J35" s="131"/>
    </row>
    <row r="36" spans="2:10" x14ac:dyDescent="0.25">
      <c r="B36" s="295"/>
      <c r="E36" s="297"/>
      <c r="H36" s="298"/>
      <c r="I36" s="131"/>
      <c r="J36" s="131"/>
    </row>
    <row r="37" spans="2:10" x14ac:dyDescent="0.25">
      <c r="B37" s="295"/>
      <c r="E37" s="297"/>
      <c r="H37" s="298"/>
      <c r="I37" s="131"/>
      <c r="J37" s="131"/>
    </row>
    <row r="38" spans="2:10" x14ac:dyDescent="0.25">
      <c r="B38" s="295"/>
      <c r="E38" s="297"/>
      <c r="H38" s="298"/>
      <c r="I38" s="131"/>
      <c r="J38" s="131"/>
    </row>
    <row r="39" spans="2:10" ht="12.75" customHeight="1" x14ac:dyDescent="0.25">
      <c r="B39" s="295"/>
      <c r="E39" s="297"/>
      <c r="H39" s="298"/>
      <c r="I39" s="131"/>
      <c r="J39" s="131"/>
    </row>
    <row r="40" spans="2:10" ht="12.75" customHeight="1" x14ac:dyDescent="0.25">
      <c r="B40" s="295"/>
      <c r="E40" s="297"/>
      <c r="H40" s="298"/>
      <c r="I40" s="131"/>
      <c r="J40" s="131"/>
    </row>
  </sheetData>
  <phoneticPr fontId="0" type="noConversion"/>
  <hyperlinks>
    <hyperlink ref="J1" location="Inhalt!F34" display="Inhalt!F34" xr:uid="{00000000-0004-0000-1200-000000000000}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6" zeroHeight="1" x14ac:dyDescent="0.25"/>
  <cols>
    <col min="1" max="1" width="11.44140625" style="308" customWidth="1"/>
    <col min="2" max="2" width="0" style="308" hidden="1" customWidth="1"/>
    <col min="3" max="3" width="26.6640625" style="308" customWidth="1"/>
    <col min="4" max="4" width="33.88671875" customWidth="1"/>
    <col min="5" max="5" width="11.44140625" customWidth="1"/>
    <col min="6" max="6" width="75.44140625" customWidth="1"/>
    <col min="7" max="14" width="11.44140625" customWidth="1"/>
  </cols>
  <sheetData>
    <row r="1" spans="2:256" x14ac:dyDescent="0.25"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</row>
    <row r="2" spans="2:256" x14ac:dyDescent="0.25"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</row>
    <row r="3" spans="2:256" x14ac:dyDescent="0.25"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</row>
    <row r="4" spans="2:256" x14ac:dyDescent="0.25"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</row>
    <row r="5" spans="2:256" ht="22.8" x14ac:dyDescent="0.4">
      <c r="D5" s="308"/>
      <c r="E5" s="308"/>
      <c r="F5" s="312" t="str">
        <f>Deckblatt!D36</f>
        <v>Monat: Januar 2021</v>
      </c>
      <c r="G5" s="308"/>
      <c r="H5" s="308"/>
      <c r="I5" s="308"/>
      <c r="J5" s="308"/>
      <c r="K5" s="308"/>
      <c r="L5" s="308"/>
      <c r="M5" s="308"/>
      <c r="N5" s="308"/>
    </row>
    <row r="6" spans="2:256" x14ac:dyDescent="0.25"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</row>
    <row r="7" spans="2:256" hidden="1" x14ac:dyDescent="0.25">
      <c r="D7" s="308"/>
      <c r="E7" s="308">
        <v>1</v>
      </c>
      <c r="F7" s="308"/>
      <c r="G7" s="308"/>
      <c r="H7" s="308"/>
      <c r="I7" s="308"/>
      <c r="J7" s="308"/>
      <c r="K7" s="308"/>
      <c r="L7" s="308"/>
      <c r="M7" s="308"/>
      <c r="N7" s="308"/>
    </row>
    <row r="8" spans="2:256" x14ac:dyDescent="0.25"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</row>
    <row r="9" spans="2:256" x14ac:dyDescent="0.25"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</row>
    <row r="10" spans="2:256" x14ac:dyDescent="0.25"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</row>
    <row r="11" spans="2:256" ht="12.75" customHeight="1" x14ac:dyDescent="0.25"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308"/>
      <c r="CC11" s="308"/>
      <c r="CD11" s="308"/>
      <c r="CE11" s="308"/>
      <c r="CF11" s="308"/>
      <c r="CG11" s="308"/>
      <c r="CH11" s="308"/>
      <c r="CI11" s="308"/>
      <c r="CJ11" s="308"/>
      <c r="CK11" s="308"/>
      <c r="CL11" s="308"/>
      <c r="CM11" s="308"/>
      <c r="CN11" s="308"/>
      <c r="CO11" s="308"/>
      <c r="CP11" s="308"/>
      <c r="CQ11" s="308"/>
      <c r="CR11" s="308"/>
      <c r="CS11" s="308"/>
      <c r="CT11" s="308"/>
      <c r="CU11" s="308"/>
      <c r="CV11" s="308"/>
      <c r="CW11" s="308"/>
      <c r="CX11" s="308"/>
      <c r="CY11" s="308"/>
      <c r="CZ11" s="308"/>
      <c r="DA11" s="308"/>
      <c r="DB11" s="308"/>
      <c r="DC11" s="308"/>
      <c r="DD11" s="308"/>
      <c r="DE11" s="308"/>
      <c r="DF11" s="308"/>
      <c r="DG11" s="308"/>
      <c r="DH11" s="308"/>
      <c r="DI11" s="308"/>
      <c r="DJ11" s="308"/>
      <c r="DK11" s="308"/>
      <c r="DL11" s="308"/>
      <c r="DM11" s="308"/>
      <c r="DN11" s="308"/>
      <c r="DO11" s="308"/>
      <c r="DP11" s="308"/>
      <c r="DQ11" s="308"/>
      <c r="DR11" s="308"/>
      <c r="DS11" s="308"/>
      <c r="DT11" s="308"/>
      <c r="DU11" s="308"/>
      <c r="DV11" s="308"/>
      <c r="DW11" s="308"/>
      <c r="DX11" s="308"/>
      <c r="DY11" s="308"/>
      <c r="DZ11" s="308"/>
      <c r="EA11" s="308"/>
      <c r="EB11" s="308"/>
      <c r="EC11" s="308"/>
      <c r="ED11" s="308"/>
      <c r="EE11" s="308"/>
      <c r="EF11" s="308"/>
      <c r="EG11" s="308"/>
      <c r="EH11" s="308"/>
      <c r="EI11" s="308"/>
      <c r="EJ11" s="308"/>
      <c r="EK11" s="308"/>
      <c r="EL11" s="308"/>
      <c r="EM11" s="308"/>
      <c r="EN11" s="308"/>
      <c r="EO11" s="308"/>
      <c r="EP11" s="308"/>
      <c r="EQ11" s="308"/>
      <c r="ER11" s="308"/>
      <c r="ES11" s="308"/>
      <c r="ET11" s="308"/>
      <c r="EU11" s="308"/>
      <c r="EV11" s="308"/>
      <c r="EW11" s="308"/>
      <c r="EX11" s="308"/>
      <c r="EY11" s="308"/>
      <c r="EZ11" s="308"/>
      <c r="FA11" s="308"/>
      <c r="FB11" s="308"/>
      <c r="FC11" s="308"/>
      <c r="FD11" s="308"/>
      <c r="FE11" s="308"/>
      <c r="FF11" s="308"/>
      <c r="FG11" s="308"/>
      <c r="FH11" s="308"/>
      <c r="FI11" s="308"/>
      <c r="FJ11" s="308"/>
      <c r="FK11" s="308"/>
      <c r="FL11" s="308"/>
      <c r="FM11" s="308"/>
      <c r="FN11" s="308"/>
      <c r="FO11" s="308"/>
      <c r="FP11" s="308"/>
      <c r="FQ11" s="308"/>
      <c r="FR11" s="308"/>
      <c r="FS11" s="308"/>
      <c r="FT11" s="308"/>
      <c r="FU11" s="308"/>
      <c r="FV11" s="308"/>
      <c r="FW11" s="308"/>
      <c r="FX11" s="308"/>
      <c r="FY11" s="308"/>
      <c r="FZ11" s="308"/>
      <c r="GA11" s="308"/>
      <c r="GB11" s="308"/>
      <c r="GC11" s="308"/>
      <c r="GD11" s="308"/>
      <c r="GE11" s="308"/>
      <c r="GF11" s="308"/>
      <c r="GG11" s="308"/>
      <c r="GH11" s="308"/>
      <c r="GI11" s="308"/>
      <c r="GJ11" s="308"/>
      <c r="GK11" s="308"/>
      <c r="GL11" s="308"/>
      <c r="GM11" s="308"/>
      <c r="GN11" s="308"/>
      <c r="GO11" s="308"/>
      <c r="GP11" s="308"/>
      <c r="GQ11" s="308"/>
      <c r="GR11" s="308"/>
      <c r="GS11" s="308"/>
      <c r="GT11" s="308"/>
      <c r="GU11" s="308"/>
      <c r="GV11" s="308"/>
      <c r="GW11" s="308"/>
      <c r="GX11" s="308"/>
      <c r="GY11" s="308"/>
      <c r="GZ11" s="308"/>
      <c r="HA11" s="308"/>
      <c r="HB11" s="308"/>
      <c r="HC11" s="308"/>
      <c r="HD11" s="308"/>
      <c r="HE11" s="308"/>
      <c r="HF11" s="308"/>
      <c r="HG11" s="308"/>
      <c r="HH11" s="308"/>
      <c r="HI11" s="308"/>
      <c r="HJ11" s="308"/>
      <c r="HK11" s="308"/>
      <c r="HL11" s="308"/>
      <c r="HM11" s="308"/>
      <c r="HN11" s="308"/>
      <c r="HO11" s="308"/>
      <c r="HP11" s="308"/>
      <c r="HQ11" s="308"/>
      <c r="HR11" s="308"/>
      <c r="HS11" s="308"/>
      <c r="HT11" s="308"/>
      <c r="HU11" s="308"/>
      <c r="HV11" s="308"/>
      <c r="HW11" s="308"/>
      <c r="HX11" s="308"/>
      <c r="HY11" s="308"/>
      <c r="HZ11" s="308"/>
      <c r="IA11" s="308"/>
      <c r="IB11" s="308"/>
      <c r="IC11" s="308"/>
      <c r="ID11" s="308"/>
      <c r="IE11" s="308"/>
      <c r="IF11" s="308"/>
      <c r="IG11" s="308"/>
      <c r="IH11" s="308"/>
      <c r="II11" s="308"/>
      <c r="IJ11" s="308"/>
      <c r="IK11" s="308"/>
      <c r="IL11" s="308"/>
      <c r="IM11" s="308"/>
      <c r="IN11" s="308"/>
      <c r="IO11" s="308"/>
      <c r="IP11" s="308"/>
      <c r="IQ11" s="308"/>
      <c r="IR11" s="308"/>
      <c r="IS11" s="308"/>
      <c r="IT11" s="308"/>
      <c r="IU11" s="308"/>
      <c r="IV11" s="308"/>
    </row>
    <row r="12" spans="2:256" x14ac:dyDescent="0.25">
      <c r="D12" s="305"/>
      <c r="E12" s="305"/>
      <c r="F12" s="305"/>
      <c r="G12" s="305"/>
      <c r="H12" s="305"/>
      <c r="I12" s="305"/>
      <c r="J12" s="305"/>
      <c r="K12" s="309"/>
      <c r="L12" s="309"/>
      <c r="M12" s="309"/>
      <c r="N12" s="309"/>
    </row>
    <row r="13" spans="2:256" ht="22.8" x14ac:dyDescent="0.4">
      <c r="D13" s="305"/>
      <c r="E13" s="306" t="str">
        <f>INDEX(rP1.Überschrift,B15,E7)</f>
        <v>Inhaltsverzeichnis der "Amtlichen Mineralöldaten"</v>
      </c>
      <c r="F13" s="311"/>
      <c r="G13" s="311"/>
      <c r="H13" s="311"/>
      <c r="I13" s="305"/>
      <c r="J13" s="305"/>
      <c r="K13" s="309"/>
      <c r="L13" s="309"/>
      <c r="M13" s="309"/>
      <c r="N13" s="309"/>
    </row>
    <row r="14" spans="2:256" x14ac:dyDescent="0.25">
      <c r="D14" s="305"/>
      <c r="E14" s="305"/>
      <c r="F14" s="305"/>
      <c r="G14" s="305"/>
      <c r="H14" s="305"/>
      <c r="I14" s="305"/>
      <c r="J14" s="305"/>
      <c r="K14" s="309"/>
      <c r="L14" s="309"/>
      <c r="M14" s="309"/>
      <c r="N14" s="309"/>
    </row>
    <row r="15" spans="2:256" ht="15" customHeight="1" x14ac:dyDescent="0.25">
      <c r="B15" s="308">
        <v>1</v>
      </c>
      <c r="D15" s="305"/>
      <c r="E15" s="305" t="s">
        <v>291</v>
      </c>
      <c r="F15" s="307" t="str">
        <f t="shared" ref="F15:F35" si="0">INDEX(rP1.Inhalte,$B15,$E$7)</f>
        <v>Förderung und Zugang von deutschem Rohöl</v>
      </c>
      <c r="G15" s="305"/>
      <c r="H15" s="305"/>
      <c r="I15" s="305"/>
      <c r="J15" s="305"/>
      <c r="K15" s="309"/>
      <c r="L15" s="309"/>
      <c r="M15" s="309"/>
      <c r="N15" s="309"/>
    </row>
    <row r="16" spans="2:256" ht="15" customHeight="1" x14ac:dyDescent="0.25">
      <c r="B16" s="308">
        <v>2</v>
      </c>
      <c r="D16" s="305"/>
      <c r="E16" s="305" t="s">
        <v>292</v>
      </c>
      <c r="F16" s="307" t="str">
        <f t="shared" si="0"/>
        <v>Primäraufkommen von Rohöl aus Einfuhr und deutscher Förderung</v>
      </c>
      <c r="G16" s="305"/>
      <c r="H16" s="305"/>
      <c r="I16" s="305"/>
      <c r="J16" s="305"/>
      <c r="K16" s="309"/>
      <c r="L16" s="309"/>
      <c r="M16" s="309"/>
      <c r="N16" s="309"/>
    </row>
    <row r="17" spans="2:14" ht="15" customHeight="1" x14ac:dyDescent="0.25">
      <c r="B17" s="308">
        <v>3</v>
      </c>
      <c r="D17" s="305"/>
      <c r="E17" s="305" t="s">
        <v>293</v>
      </c>
      <c r="F17" s="307" t="str">
        <f t="shared" si="0"/>
        <v>Grenzübergangspreise der Einfuhr von Rohöl nach Ursprungsländern</v>
      </c>
      <c r="G17" s="305"/>
      <c r="H17" s="305"/>
      <c r="I17" s="305"/>
      <c r="J17" s="305"/>
      <c r="K17" s="309"/>
      <c r="L17" s="309"/>
      <c r="M17" s="309"/>
      <c r="N17" s="309"/>
    </row>
    <row r="18" spans="2:14" ht="15" customHeight="1" x14ac:dyDescent="0.25">
      <c r="B18" s="308">
        <v>4</v>
      </c>
      <c r="D18" s="305"/>
      <c r="E18" s="305" t="s">
        <v>294</v>
      </c>
      <c r="F18" s="307" t="str">
        <f t="shared" si="0"/>
        <v>Verarbeitung von Rohöl und anderen Wiedereinsatzstoffen in Raffinerien</v>
      </c>
      <c r="G18" s="305"/>
      <c r="H18" s="305"/>
      <c r="I18" s="305"/>
      <c r="J18" s="305"/>
      <c r="K18" s="309"/>
      <c r="L18" s="309"/>
      <c r="M18" s="309"/>
      <c r="N18" s="309"/>
    </row>
    <row r="19" spans="2:14" ht="15" customHeight="1" x14ac:dyDescent="0.25">
      <c r="B19" s="308">
        <v>5</v>
      </c>
      <c r="D19" s="305"/>
      <c r="E19" s="305" t="s">
        <v>295</v>
      </c>
      <c r="F19" s="307" t="str">
        <f t="shared" si="0"/>
        <v>Gesamtaufkommen von Mineralölprodukten</v>
      </c>
      <c r="G19" s="305"/>
      <c r="H19" s="305"/>
      <c r="I19" s="305"/>
      <c r="J19" s="305"/>
      <c r="K19" s="309"/>
      <c r="L19" s="309"/>
      <c r="M19" s="309"/>
      <c r="N19" s="309"/>
    </row>
    <row r="20" spans="2:14" ht="15" customHeight="1" x14ac:dyDescent="0.25">
      <c r="B20" s="308">
        <v>6</v>
      </c>
      <c r="D20" s="305"/>
      <c r="E20" s="305" t="s">
        <v>301</v>
      </c>
      <c r="F20" s="307" t="str">
        <f t="shared" si="0"/>
        <v>Entwicklung der Bruttoraffinerieerzeugung</v>
      </c>
      <c r="G20" s="305"/>
      <c r="H20" s="305"/>
      <c r="I20" s="305"/>
      <c r="J20" s="305"/>
      <c r="K20" s="309"/>
      <c r="L20" s="309"/>
      <c r="M20" s="309"/>
      <c r="N20" s="309"/>
    </row>
    <row r="21" spans="2:14" ht="15" customHeight="1" x14ac:dyDescent="0.25">
      <c r="B21" s="308">
        <v>7</v>
      </c>
      <c r="D21" s="305"/>
      <c r="E21" s="305" t="s">
        <v>302</v>
      </c>
      <c r="F21" s="307" t="str">
        <f t="shared" si="0"/>
        <v>Entwicklung der Einfuhr</v>
      </c>
      <c r="G21" s="305"/>
      <c r="H21" s="305"/>
      <c r="I21" s="305"/>
      <c r="J21" s="305"/>
      <c r="K21" s="309"/>
      <c r="L21" s="309"/>
      <c r="M21" s="309"/>
      <c r="N21" s="309"/>
    </row>
    <row r="22" spans="2:14" ht="15" customHeight="1" x14ac:dyDescent="0.25">
      <c r="B22" s="308">
        <v>8</v>
      </c>
      <c r="D22" s="305"/>
      <c r="E22" s="305" t="s">
        <v>303</v>
      </c>
      <c r="F22" s="307" t="str">
        <f t="shared" si="0"/>
        <v>Entwicklung der Abgänge zum Wiedereinsatz</v>
      </c>
      <c r="G22" s="305"/>
      <c r="H22" s="305"/>
      <c r="I22" s="305"/>
      <c r="J22" s="305"/>
      <c r="K22" s="309"/>
      <c r="L22" s="309"/>
      <c r="M22" s="309"/>
      <c r="N22" s="309"/>
    </row>
    <row r="23" spans="2:14" ht="15" customHeight="1" x14ac:dyDescent="0.25">
      <c r="B23" s="308">
        <v>9</v>
      </c>
      <c r="D23" s="305"/>
      <c r="E23" s="305" t="s">
        <v>304</v>
      </c>
      <c r="F23" s="307" t="str">
        <f t="shared" si="0"/>
        <v>Gesamtaufkommen von Mineralölprodukten (Jahr)</v>
      </c>
      <c r="G23" s="305"/>
      <c r="H23" s="305"/>
      <c r="I23" s="305"/>
      <c r="J23" s="305"/>
      <c r="K23" s="309"/>
      <c r="L23" s="309"/>
      <c r="M23" s="309"/>
      <c r="N23" s="309"/>
    </row>
    <row r="24" spans="2:14" ht="15" customHeight="1" x14ac:dyDescent="0.25">
      <c r="B24" s="308">
        <v>10</v>
      </c>
      <c r="D24" s="305"/>
      <c r="E24" s="305" t="s">
        <v>296</v>
      </c>
      <c r="F24" s="307" t="str">
        <f t="shared" si="0"/>
        <v>Abgänge und Inlandsablieferungen von Mineralölprodukten</v>
      </c>
      <c r="G24" s="305"/>
      <c r="H24" s="305"/>
      <c r="I24" s="305"/>
      <c r="J24" s="305"/>
      <c r="K24" s="309"/>
      <c r="L24" s="309"/>
      <c r="M24" s="309"/>
      <c r="N24" s="309"/>
    </row>
    <row r="25" spans="2:14" ht="15" customHeight="1" x14ac:dyDescent="0.25">
      <c r="B25" s="308">
        <v>11</v>
      </c>
      <c r="D25" s="305"/>
      <c r="E25" s="305" t="s">
        <v>305</v>
      </c>
      <c r="F25" s="307" t="str">
        <f t="shared" si="0"/>
        <v>Entwicklung der Ausfuhr</v>
      </c>
      <c r="G25" s="305"/>
      <c r="H25" s="305"/>
      <c r="I25" s="305"/>
      <c r="J25" s="305"/>
      <c r="K25" s="309"/>
      <c r="L25" s="309"/>
      <c r="M25" s="309"/>
      <c r="N25" s="309"/>
    </row>
    <row r="26" spans="2:14" ht="15" customHeight="1" x14ac:dyDescent="0.25">
      <c r="B26" s="308">
        <v>12</v>
      </c>
      <c r="D26" s="305"/>
      <c r="E26" s="305" t="s">
        <v>306</v>
      </c>
      <c r="F26" s="307" t="str">
        <f t="shared" si="0"/>
        <v>Entwicklung der Bunkerungen für die internationale Schiffahrt</v>
      </c>
      <c r="G26" s="305"/>
      <c r="H26" s="305"/>
      <c r="I26" s="305"/>
      <c r="J26" s="305"/>
      <c r="K26" s="309"/>
      <c r="L26" s="309"/>
      <c r="M26" s="309"/>
      <c r="N26" s="309"/>
    </row>
    <row r="27" spans="2:14" ht="15" customHeight="1" x14ac:dyDescent="0.25">
      <c r="B27" s="308">
        <v>13</v>
      </c>
      <c r="D27" s="305"/>
      <c r="E27" s="305" t="s">
        <v>307</v>
      </c>
      <c r="F27" s="307" t="str">
        <f t="shared" si="0"/>
        <v>Entwicklung der Inlandsablieferungen</v>
      </c>
      <c r="G27" s="305"/>
      <c r="H27" s="305"/>
      <c r="I27" s="305"/>
      <c r="J27" s="305"/>
      <c r="K27" s="309"/>
      <c r="L27" s="309"/>
      <c r="M27" s="309"/>
      <c r="N27" s="309"/>
    </row>
    <row r="28" spans="2:14" ht="15" customHeight="1" x14ac:dyDescent="0.25">
      <c r="B28" s="308">
        <v>14</v>
      </c>
      <c r="D28" s="305"/>
      <c r="E28" s="305" t="s">
        <v>308</v>
      </c>
      <c r="F28" s="307" t="str">
        <f t="shared" si="0"/>
        <v>Abgänge und Inlandsablieferungen von Mineralölprodukten</v>
      </c>
      <c r="G28" s="305"/>
      <c r="H28" s="305"/>
      <c r="I28" s="305"/>
      <c r="J28" s="305"/>
      <c r="K28" s="309"/>
      <c r="L28" s="309"/>
      <c r="M28" s="309"/>
      <c r="N28" s="309"/>
    </row>
    <row r="29" spans="2:14" ht="15" customHeight="1" x14ac:dyDescent="0.25">
      <c r="B29" s="308">
        <v>15</v>
      </c>
      <c r="D29" s="305"/>
      <c r="E29" s="305" t="s">
        <v>297</v>
      </c>
      <c r="F29" s="307" t="str">
        <f t="shared" si="0"/>
        <v>Inlandsablieferungen nach ausgewählten Verwendungssektoren</v>
      </c>
      <c r="G29" s="305"/>
      <c r="H29" s="305"/>
      <c r="I29" s="305"/>
      <c r="J29" s="305"/>
      <c r="K29" s="309"/>
      <c r="L29" s="309"/>
      <c r="M29" s="309"/>
      <c r="N29" s="309"/>
    </row>
    <row r="30" spans="2:14" ht="15" customHeight="1" x14ac:dyDescent="0.25">
      <c r="B30" s="308">
        <v>16</v>
      </c>
      <c r="D30" s="305"/>
      <c r="E30" s="305" t="s">
        <v>309</v>
      </c>
      <c r="F30" s="307" t="str">
        <f t="shared" si="0"/>
        <v>Inlandsablieferungen nach ausgewählten Verwendungssektoren (Jahr)</v>
      </c>
      <c r="G30" s="305"/>
      <c r="H30" s="305"/>
      <c r="I30" s="305"/>
      <c r="J30" s="305"/>
      <c r="K30" s="309"/>
      <c r="L30" s="309"/>
      <c r="M30" s="309"/>
      <c r="N30" s="309"/>
    </row>
    <row r="31" spans="2:14" ht="15" customHeight="1" x14ac:dyDescent="0.25">
      <c r="B31" s="308">
        <v>17</v>
      </c>
      <c r="D31" s="305"/>
      <c r="E31" s="305" t="s">
        <v>298</v>
      </c>
      <c r="F31" s="307" t="str">
        <f t="shared" si="0"/>
        <v>Eigentumsendbestand im In- und Ausland</v>
      </c>
      <c r="G31" s="305"/>
      <c r="H31" s="305"/>
      <c r="I31" s="305"/>
      <c r="J31" s="305"/>
      <c r="K31" s="309"/>
      <c r="L31" s="309"/>
      <c r="M31" s="309"/>
      <c r="N31" s="309"/>
    </row>
    <row r="32" spans="2:14" ht="15" customHeight="1" x14ac:dyDescent="0.25">
      <c r="B32" s="308">
        <v>18</v>
      </c>
      <c r="D32" s="305"/>
      <c r="E32" s="305" t="s">
        <v>299</v>
      </c>
      <c r="F32" s="307" t="str">
        <f t="shared" si="0"/>
        <v>Beimischung von Biozusatzstoffen in Mineralölprodukten im Inland</v>
      </c>
      <c r="G32" s="305"/>
      <c r="H32" s="305"/>
      <c r="I32" s="305"/>
      <c r="J32" s="305"/>
      <c r="K32" s="309"/>
      <c r="L32" s="309"/>
      <c r="M32" s="309"/>
      <c r="N32" s="309"/>
    </row>
    <row r="33" spans="2:14" ht="15" customHeight="1" x14ac:dyDescent="0.25">
      <c r="B33" s="308">
        <v>19</v>
      </c>
      <c r="D33" s="305"/>
      <c r="E33" s="305" t="s">
        <v>300</v>
      </c>
      <c r="F33" s="307" t="str">
        <f t="shared" si="0"/>
        <v>Raffinerieerzeugung, Einfuhr, Ausfuhr und Inlandsablieferungen von Schmierstoffen</v>
      </c>
      <c r="G33" s="305"/>
      <c r="H33" s="305"/>
      <c r="I33" s="305"/>
      <c r="J33" s="305"/>
      <c r="K33" s="309"/>
      <c r="L33" s="309"/>
      <c r="M33" s="309"/>
      <c r="N33" s="309"/>
    </row>
    <row r="34" spans="2:14" ht="15" customHeight="1" x14ac:dyDescent="0.25">
      <c r="B34" s="308">
        <v>20</v>
      </c>
      <c r="D34" s="305"/>
      <c r="E34" s="305" t="s">
        <v>310</v>
      </c>
      <c r="F34" s="307" t="str">
        <f t="shared" si="0"/>
        <v>Entwicklung der Inlandsablieferungen von Schmierstoffen</v>
      </c>
      <c r="G34" s="305"/>
      <c r="H34" s="305"/>
      <c r="I34" s="305"/>
      <c r="J34" s="305"/>
      <c r="K34" s="309"/>
      <c r="L34" s="309"/>
      <c r="M34" s="309"/>
      <c r="N34" s="309"/>
    </row>
    <row r="35" spans="2:14" ht="15" customHeight="1" x14ac:dyDescent="0.25">
      <c r="B35" s="308">
        <v>21</v>
      </c>
      <c r="D35" s="305"/>
      <c r="E35" s="305" t="s">
        <v>311</v>
      </c>
      <c r="F35" s="307" t="str">
        <f t="shared" si="0"/>
        <v>Raffinerieerzeugung, Einfuhr, Ausfuhr und Inlandsablieferungen von Schmierstoffen (Jahr)</v>
      </c>
      <c r="G35" s="305"/>
      <c r="H35" s="305"/>
      <c r="I35" s="305"/>
      <c r="J35" s="305"/>
      <c r="K35" s="309"/>
      <c r="L35" s="309"/>
      <c r="M35" s="309"/>
      <c r="N35" s="309"/>
    </row>
    <row r="36" spans="2:14" x14ac:dyDescent="0.25">
      <c r="D36" s="305"/>
      <c r="E36" s="305"/>
      <c r="F36" s="305"/>
      <c r="G36" s="305"/>
      <c r="H36" s="305"/>
      <c r="I36" s="305"/>
      <c r="J36" s="305"/>
      <c r="K36" s="309"/>
      <c r="L36" s="309"/>
      <c r="M36" s="309"/>
      <c r="N36" s="309"/>
    </row>
    <row r="37" spans="2:14" x14ac:dyDescent="0.25">
      <c r="D37" s="305"/>
      <c r="E37" s="305"/>
      <c r="F37" s="305"/>
      <c r="G37" s="305"/>
      <c r="H37" s="305"/>
      <c r="I37" s="305"/>
      <c r="J37" s="305"/>
      <c r="K37" s="309"/>
      <c r="L37" s="309"/>
      <c r="M37" s="309"/>
      <c r="N37" s="309"/>
    </row>
    <row r="38" spans="2:14" x14ac:dyDescent="0.25">
      <c r="D38" s="305"/>
      <c r="E38" s="305"/>
      <c r="F38" s="305"/>
      <c r="G38" s="305"/>
      <c r="H38" s="305"/>
      <c r="I38" s="305"/>
      <c r="J38" s="305"/>
      <c r="K38" s="309"/>
      <c r="L38" s="309"/>
      <c r="M38" s="309"/>
      <c r="N38" s="309"/>
    </row>
    <row r="39" spans="2:14" x14ac:dyDescent="0.25"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</row>
    <row r="40" spans="2:14" x14ac:dyDescent="0.25"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</row>
    <row r="41" spans="2:14" x14ac:dyDescent="0.25"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</row>
    <row r="42" spans="2:14" x14ac:dyDescent="0.25"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</row>
    <row r="43" spans="2:14" x14ac:dyDescent="0.25"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309"/>
    </row>
    <row r="44" spans="2:14" x14ac:dyDescent="0.25">
      <c r="D44" s="309"/>
      <c r="E44" s="309"/>
      <c r="F44" s="309"/>
      <c r="G44" s="309"/>
      <c r="H44" s="309"/>
      <c r="I44" s="309"/>
      <c r="J44" s="309"/>
      <c r="K44" s="309"/>
      <c r="L44" s="309"/>
      <c r="M44" s="309"/>
      <c r="N44" s="309"/>
    </row>
    <row r="45" spans="2:14" x14ac:dyDescent="0.25"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09"/>
    </row>
    <row r="46" spans="2:14" x14ac:dyDescent="0.25">
      <c r="D46" s="309"/>
      <c r="E46" s="309"/>
      <c r="F46" s="309"/>
      <c r="G46" s="309"/>
      <c r="H46" s="309"/>
      <c r="I46" s="309"/>
      <c r="J46" s="309"/>
      <c r="K46" s="309"/>
      <c r="L46" s="309"/>
      <c r="M46" s="309"/>
      <c r="N46" s="309"/>
    </row>
    <row r="47" spans="2:14" x14ac:dyDescent="0.25">
      <c r="D47" s="309"/>
      <c r="E47" s="309"/>
      <c r="F47" s="309"/>
      <c r="G47" s="309"/>
      <c r="H47" s="309"/>
      <c r="I47" s="309"/>
      <c r="J47" s="309"/>
      <c r="K47" s="309"/>
      <c r="L47" s="309"/>
      <c r="M47" s="309"/>
      <c r="N47" s="309"/>
    </row>
    <row r="48" spans="2:14" x14ac:dyDescent="0.25">
      <c r="D48" s="309"/>
      <c r="E48" s="309"/>
      <c r="F48" s="309"/>
      <c r="G48" s="309"/>
      <c r="H48" s="309"/>
      <c r="I48" s="309"/>
      <c r="J48" s="309"/>
      <c r="K48" s="309"/>
      <c r="L48" s="309"/>
      <c r="M48" s="309"/>
      <c r="N48" s="309"/>
    </row>
    <row r="49" spans="4:14" x14ac:dyDescent="0.25"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N49" s="309"/>
    </row>
    <row r="50" spans="4:14" x14ac:dyDescent="0.25">
      <c r="D50" s="309"/>
      <c r="E50" s="309"/>
      <c r="F50" s="309"/>
      <c r="G50" s="309"/>
      <c r="H50" s="309"/>
      <c r="I50" s="309"/>
      <c r="J50" s="309"/>
      <c r="K50" s="309"/>
      <c r="L50" s="309"/>
      <c r="M50" s="309"/>
      <c r="N50" s="309"/>
    </row>
    <row r="51" spans="4:14" x14ac:dyDescent="0.25">
      <c r="D51" s="309"/>
      <c r="E51" s="309"/>
      <c r="F51" s="309"/>
      <c r="G51" s="309"/>
      <c r="H51" s="309"/>
      <c r="I51" s="309"/>
      <c r="J51" s="309"/>
      <c r="K51" s="309"/>
      <c r="L51" s="309"/>
      <c r="M51" s="309"/>
      <c r="N51" s="309"/>
    </row>
  </sheetData>
  <hyperlinks>
    <hyperlink ref="F15" location="'Tab 1'!K1" display="'Tab 1'!K1" xr:uid="{00000000-0004-0000-0100-000000000000}"/>
    <hyperlink ref="F16" location="'Tab 2'!K1" display="'Tab 2'!K1" xr:uid="{00000000-0004-0000-0100-000001000000}"/>
    <hyperlink ref="F17" location="'Tab 3'!K1" display="'Tab 3'!K1" xr:uid="{00000000-0004-0000-0100-000002000000}"/>
    <hyperlink ref="F18" location="'Tab 4'!K1" display="'Tab 4'!K1" xr:uid="{00000000-0004-0000-0100-000003000000}"/>
    <hyperlink ref="F19" location="'Tab 5'!M1" display="'Tab 5'!M1" xr:uid="{00000000-0004-0000-0100-000004000000}"/>
    <hyperlink ref="F20" location="'Tab 5a'!J1" display="'Tab 5a'!J1" xr:uid="{00000000-0004-0000-0100-000005000000}"/>
    <hyperlink ref="F21" location="'Tab 5b'!J1" display="'Tab 5b'!J1" xr:uid="{00000000-0004-0000-0100-000006000000}"/>
    <hyperlink ref="F22" location="'Tab 5c'!J1" display="'Tab 5c'!J1" xr:uid="{00000000-0004-0000-0100-000007000000}"/>
    <hyperlink ref="F23" location="'Tab 5j'!M1" display="'Tab 5j'!M1" xr:uid="{00000000-0004-0000-0100-000008000000}"/>
    <hyperlink ref="F24" location="'Tab 6'!M1" display="'Tab 6'!M1" xr:uid="{00000000-0004-0000-0100-000009000000}"/>
    <hyperlink ref="F25" location="'Tab 6a'!J1" display="'Tab 6a'!J1" xr:uid="{00000000-0004-0000-0100-00000A000000}"/>
    <hyperlink ref="F26" location="'Tab 6b'!J1" display="'Tab 6b'!J1" xr:uid="{00000000-0004-0000-0100-00000B000000}"/>
    <hyperlink ref="F27" location="'Tab 6c'!L1" display="'Tab 6c'!L1" xr:uid="{00000000-0004-0000-0100-00000C000000}"/>
    <hyperlink ref="F28" location="'Tab 6j'!M1" display="'Tab 6j'!M1" xr:uid="{00000000-0004-0000-0100-00000D000000}"/>
    <hyperlink ref="F29" location="'Tab 7'!J1" display="'Tab 7'!J1" xr:uid="{00000000-0004-0000-0100-00000E000000}"/>
    <hyperlink ref="F30" location="'Tab 7j'!J1" display="'Tab 7j'!J1" xr:uid="{00000000-0004-0000-0100-00000F000000}"/>
    <hyperlink ref="F31" location="'Tab 8'!I1" display="'Tab 8'!I1" xr:uid="{00000000-0004-0000-0100-000010000000}"/>
    <hyperlink ref="F32" location="'Tab 9'!I1" display="'Tab 9'!I1" xr:uid="{00000000-0004-0000-0100-000011000000}"/>
    <hyperlink ref="F33" location="'Tab 10'!H1" display="'Tab 10'!H1" xr:uid="{00000000-0004-0000-0100-000012000000}"/>
    <hyperlink ref="F34" location="'Tab 10a'!J1" display="'Tab 10a'!J1" xr:uid="{00000000-0004-0000-0100-000013000000}"/>
    <hyperlink ref="F35" location="'Tab 10j'!H1" display="'Tab 10j'!H1" xr:uid="{00000000-0004-0000-0100-000014000000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&amp;R8.8.2022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4"/>
  <dimension ref="K11:O35"/>
  <sheetViews>
    <sheetView workbookViewId="0">
      <selection activeCell="O42" sqref="O42"/>
    </sheetView>
  </sheetViews>
  <sheetFormatPr baseColWidth="10" defaultRowHeight="12.6" x14ac:dyDescent="0.25"/>
  <cols>
    <col min="1" max="10" width="1.6640625" customWidth="1"/>
    <col min="11" max="11" width="71.44140625" customWidth="1"/>
    <col min="12" max="12" width="43.44140625" bestFit="1" customWidth="1"/>
    <col min="13" max="13" width="65.5546875" bestFit="1" customWidth="1"/>
  </cols>
  <sheetData>
    <row r="11" spans="11:15" x14ac:dyDescent="0.25">
      <c r="K11" t="s">
        <v>329</v>
      </c>
      <c r="L11" t="s">
        <v>340</v>
      </c>
      <c r="M11" t="s">
        <v>335</v>
      </c>
      <c r="N11" t="s">
        <v>336</v>
      </c>
      <c r="O11" t="s">
        <v>339</v>
      </c>
    </row>
    <row r="13" spans="11:15" ht="15" x14ac:dyDescent="0.35">
      <c r="K13" t="s">
        <v>312</v>
      </c>
      <c r="L13" t="s">
        <v>290</v>
      </c>
      <c r="M13" t="s">
        <v>334</v>
      </c>
      <c r="N13" s="313" t="s">
        <v>337</v>
      </c>
      <c r="O13" t="s">
        <v>1</v>
      </c>
    </row>
    <row r="14" spans="11:15" x14ac:dyDescent="0.25">
      <c r="K14" t="s">
        <v>313</v>
      </c>
      <c r="L14" t="s">
        <v>336</v>
      </c>
      <c r="O14" t="s">
        <v>2</v>
      </c>
    </row>
    <row r="15" spans="11:15" x14ac:dyDescent="0.25">
      <c r="K15" t="s">
        <v>314</v>
      </c>
      <c r="O15" t="s">
        <v>338</v>
      </c>
    </row>
    <row r="16" spans="11:15" x14ac:dyDescent="0.25">
      <c r="K16" t="s">
        <v>315</v>
      </c>
      <c r="O16" t="str">
        <f>"Monat: " &amp; 'Tab 1'!B1</f>
        <v>Monat: Januar 2021</v>
      </c>
    </row>
    <row r="17" spans="11:15" x14ac:dyDescent="0.25">
      <c r="K17" t="s">
        <v>316</v>
      </c>
      <c r="O17" t="s">
        <v>287</v>
      </c>
    </row>
    <row r="18" spans="11:15" x14ac:dyDescent="0.25">
      <c r="K18" t="s">
        <v>317</v>
      </c>
      <c r="O18" t="s">
        <v>273</v>
      </c>
    </row>
    <row r="19" spans="11:15" x14ac:dyDescent="0.25">
      <c r="K19" t="s">
        <v>327</v>
      </c>
      <c r="O19" t="s">
        <v>274</v>
      </c>
    </row>
    <row r="20" spans="11:15" x14ac:dyDescent="0.25">
      <c r="K20" t="s">
        <v>318</v>
      </c>
      <c r="O20" t="s">
        <v>275</v>
      </c>
    </row>
    <row r="21" spans="11:15" x14ac:dyDescent="0.25">
      <c r="K21" t="s">
        <v>331</v>
      </c>
      <c r="O21" t="s">
        <v>341</v>
      </c>
    </row>
    <row r="22" spans="11:15" x14ac:dyDescent="0.25">
      <c r="K22" t="s">
        <v>319</v>
      </c>
      <c r="O22" t="s">
        <v>1</v>
      </c>
    </row>
    <row r="23" spans="11:15" x14ac:dyDescent="0.25">
      <c r="K23" t="s">
        <v>320</v>
      </c>
      <c r="O23" t="s">
        <v>4</v>
      </c>
    </row>
    <row r="24" spans="11:15" x14ac:dyDescent="0.25">
      <c r="K24" t="s">
        <v>321</v>
      </c>
    </row>
    <row r="25" spans="11:15" x14ac:dyDescent="0.25">
      <c r="K25" t="s">
        <v>322</v>
      </c>
    </row>
    <row r="26" spans="11:15" x14ac:dyDescent="0.25">
      <c r="K26" t="s">
        <v>319</v>
      </c>
    </row>
    <row r="27" spans="11:15" x14ac:dyDescent="0.25">
      <c r="K27" t="s">
        <v>323</v>
      </c>
    </row>
    <row r="28" spans="11:15" x14ac:dyDescent="0.25">
      <c r="K28" t="s">
        <v>332</v>
      </c>
    </row>
    <row r="29" spans="11:15" x14ac:dyDescent="0.25">
      <c r="K29" t="s">
        <v>324</v>
      </c>
    </row>
    <row r="30" spans="11:15" x14ac:dyDescent="0.25">
      <c r="K30" t="s">
        <v>355</v>
      </c>
    </row>
    <row r="31" spans="11:15" x14ac:dyDescent="0.25">
      <c r="K31" t="s">
        <v>325</v>
      </c>
    </row>
    <row r="32" spans="11:15" x14ac:dyDescent="0.25">
      <c r="K32" t="s">
        <v>326</v>
      </c>
    </row>
    <row r="33" spans="11:11" x14ac:dyDescent="0.25">
      <c r="K33" t="s">
        <v>333</v>
      </c>
    </row>
    <row r="34" spans="11:11" x14ac:dyDescent="0.25">
      <c r="K34" t="s">
        <v>328</v>
      </c>
    </row>
    <row r="35" spans="11:11" x14ac:dyDescent="0.25">
      <c r="K35" t="s">
        <v>330</v>
      </c>
    </row>
  </sheetData>
  <pageMargins left="0.7" right="0.7" top="0.78740157499999996" bottom="0.78740157499999996" header="0.3" footer="0.3"/>
  <pageSetup paperSize="9" orientation="portrait" r:id="rId1"/>
  <headerFooter>
    <oddHeader>&amp;R8.8.2022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B1:N29"/>
  <sheetViews>
    <sheetView showRowColHeaders="0" zoomScale="94" workbookViewId="0">
      <selection activeCell="B1" sqref="B1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4" ht="30" customHeight="1" x14ac:dyDescent="0.3">
      <c r="B1" s="194" t="s">
        <v>363</v>
      </c>
      <c r="C1" s="5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  <c r="M1"/>
      <c r="N1"/>
    </row>
    <row r="2" spans="2:14" ht="12.75" customHeight="1" x14ac:dyDescent="0.3">
      <c r="B2" s="10"/>
      <c r="C2" s="11"/>
      <c r="G2" s="12"/>
      <c r="I2" s="13"/>
      <c r="K2" s="14"/>
    </row>
    <row r="3" spans="2:14" x14ac:dyDescent="0.25">
      <c r="B3" s="15" t="s">
        <v>6</v>
      </c>
      <c r="C3" s="15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5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42" t="s">
        <v>27</v>
      </c>
      <c r="E11" s="43">
        <v>1</v>
      </c>
      <c r="F11" s="200">
        <v>744</v>
      </c>
      <c r="G11" s="44">
        <v>676</v>
      </c>
      <c r="H11" s="195">
        <f>IF(AND(G11&gt; 0,F11&gt;0,F11&lt;=G11*6),F11/G11*100-100,"-")</f>
        <v>10.059171597633139</v>
      </c>
      <c r="I11" s="200">
        <v>744</v>
      </c>
      <c r="J11" s="44">
        <v>676</v>
      </c>
      <c r="K11" s="195">
        <f t="shared" ref="K11:K23" si="0">IF(AND(J11&gt; 0,I11&gt;0,I11&lt;=J11*6),I11/J11*100-100,"-")</f>
        <v>10.059171597633139</v>
      </c>
    </row>
    <row r="12" spans="2:14" x14ac:dyDescent="0.25">
      <c r="B12" s="41" t="s">
        <v>26</v>
      </c>
      <c r="C12" s="10"/>
      <c r="D12" s="42" t="s">
        <v>28</v>
      </c>
      <c r="E12" s="43">
        <v>2</v>
      </c>
      <c r="F12" s="200">
        <v>100123</v>
      </c>
      <c r="G12" s="44">
        <v>88527</v>
      </c>
      <c r="H12" s="195">
        <f>IF(AND(G12&gt; 0,F12&gt;0,F12&lt;=G12*6),F12/G12*100-100,"-")</f>
        <v>13.098828605962026</v>
      </c>
      <c r="I12" s="200">
        <v>100123</v>
      </c>
      <c r="J12" s="44">
        <v>88527</v>
      </c>
      <c r="K12" s="195">
        <f t="shared" si="0"/>
        <v>13.098828605962026</v>
      </c>
    </row>
    <row r="13" spans="2:14" x14ac:dyDescent="0.25">
      <c r="B13" s="41" t="s">
        <v>26</v>
      </c>
      <c r="C13" s="10"/>
      <c r="D13" s="42" t="s">
        <v>29</v>
      </c>
      <c r="E13" s="43">
        <v>3</v>
      </c>
      <c r="F13" s="200">
        <v>6838</v>
      </c>
      <c r="G13" s="44">
        <v>6925</v>
      </c>
      <c r="H13" s="195">
        <f t="shared" ref="H13:H23" si="1">IF(AND(G13&gt; 0,F13&gt;0,F13&lt;=G13*6),F13/G13*100-100,"-")</f>
        <v>-1.2563176895306896</v>
      </c>
      <c r="I13" s="200">
        <v>6838</v>
      </c>
      <c r="J13" s="44">
        <v>6925</v>
      </c>
      <c r="K13" s="195">
        <f t="shared" si="0"/>
        <v>-1.2563176895306896</v>
      </c>
    </row>
    <row r="14" spans="2:14" x14ac:dyDescent="0.25">
      <c r="B14" s="41" t="s">
        <v>26</v>
      </c>
      <c r="C14" s="10"/>
      <c r="D14" s="42" t="s">
        <v>30</v>
      </c>
      <c r="E14" s="43">
        <v>4</v>
      </c>
      <c r="F14" s="200">
        <v>11022</v>
      </c>
      <c r="G14" s="44">
        <v>12167</v>
      </c>
      <c r="H14" s="195">
        <f t="shared" si="1"/>
        <v>-9.4107010766828267</v>
      </c>
      <c r="I14" s="200">
        <v>11022</v>
      </c>
      <c r="J14" s="44">
        <v>12167</v>
      </c>
      <c r="K14" s="195">
        <f t="shared" si="0"/>
        <v>-9.4107010766828267</v>
      </c>
    </row>
    <row r="15" spans="2:14" x14ac:dyDescent="0.25">
      <c r="B15" s="41" t="s">
        <v>26</v>
      </c>
      <c r="C15" s="10"/>
      <c r="D15" s="42" t="s">
        <v>31</v>
      </c>
      <c r="E15" s="43">
        <v>5</v>
      </c>
      <c r="F15" s="200">
        <v>32573</v>
      </c>
      <c r="G15" s="44">
        <v>33667</v>
      </c>
      <c r="H15" s="195">
        <f t="shared" si="1"/>
        <v>-3.2494727774972603</v>
      </c>
      <c r="I15" s="200">
        <v>32573</v>
      </c>
      <c r="J15" s="44">
        <v>33667</v>
      </c>
      <c r="K15" s="195">
        <f t="shared" si="0"/>
        <v>-3.2494727774972603</v>
      </c>
    </row>
    <row r="16" spans="2:14" x14ac:dyDescent="0.25">
      <c r="B16" s="41" t="s">
        <v>26</v>
      </c>
      <c r="C16" s="10"/>
      <c r="D16" s="42" t="s">
        <v>32</v>
      </c>
      <c r="E16" s="43">
        <v>6</v>
      </c>
      <c r="F16" s="200">
        <v>0</v>
      </c>
      <c r="G16" s="44">
        <v>0</v>
      </c>
      <c r="H16" s="195" t="str">
        <f t="shared" si="1"/>
        <v>-</v>
      </c>
      <c r="I16" s="200">
        <v>0</v>
      </c>
      <c r="J16" s="44">
        <v>0</v>
      </c>
      <c r="K16" s="195" t="str">
        <f t="shared" si="0"/>
        <v>-</v>
      </c>
    </row>
    <row r="17" spans="2:11" x14ac:dyDescent="0.25">
      <c r="B17" s="41" t="s">
        <v>26</v>
      </c>
      <c r="C17" s="10"/>
      <c r="D17" s="42" t="s">
        <v>33</v>
      </c>
      <c r="E17" s="43">
        <v>7</v>
      </c>
      <c r="F17" s="200">
        <v>14556</v>
      </c>
      <c r="G17" s="44">
        <v>13217</v>
      </c>
      <c r="H17" s="195">
        <f t="shared" si="1"/>
        <v>10.13089203298783</v>
      </c>
      <c r="I17" s="200">
        <v>14556</v>
      </c>
      <c r="J17" s="44">
        <v>13217</v>
      </c>
      <c r="K17" s="195">
        <f t="shared" si="0"/>
        <v>10.13089203298783</v>
      </c>
    </row>
    <row r="18" spans="2:11" x14ac:dyDescent="0.25">
      <c r="B18" s="41" t="s">
        <v>26</v>
      </c>
      <c r="C18" s="10"/>
      <c r="D18" s="42" t="s">
        <v>34</v>
      </c>
      <c r="E18" s="43">
        <v>8</v>
      </c>
      <c r="F18" s="200">
        <v>3217</v>
      </c>
      <c r="G18" s="44">
        <v>3216</v>
      </c>
      <c r="H18" s="195">
        <f t="shared" si="1"/>
        <v>3.1094527363180191E-2</v>
      </c>
      <c r="I18" s="200">
        <v>3217</v>
      </c>
      <c r="J18" s="44">
        <v>3216</v>
      </c>
      <c r="K18" s="195">
        <f t="shared" si="0"/>
        <v>3.1094527363180191E-2</v>
      </c>
    </row>
    <row r="19" spans="2:11" s="51" customFormat="1" ht="13.2" thickBot="1" x14ac:dyDescent="0.3">
      <c r="B19" s="47" t="s">
        <v>35</v>
      </c>
      <c r="C19" s="48" t="s">
        <v>36</v>
      </c>
      <c r="D19" s="48"/>
      <c r="E19" s="49">
        <v>9</v>
      </c>
      <c r="F19" s="50">
        <f>SUM(F11:F18)</f>
        <v>169073</v>
      </c>
      <c r="G19" s="50">
        <f>SUM(G11:G18)</f>
        <v>158395</v>
      </c>
      <c r="H19" s="223">
        <f t="shared" si="1"/>
        <v>6.7413744120710817</v>
      </c>
      <c r="I19" s="50">
        <f>SUM(I11:I18)</f>
        <v>169073</v>
      </c>
      <c r="J19" s="50">
        <f>SUM(J11:J18)</f>
        <v>158395</v>
      </c>
      <c r="K19" s="223">
        <f t="shared" si="0"/>
        <v>6.7413744120710817</v>
      </c>
    </row>
    <row r="20" spans="2:11" ht="13.2" thickTop="1" x14ac:dyDescent="0.25">
      <c r="B20" s="40"/>
      <c r="C20" s="10" t="s">
        <v>37</v>
      </c>
      <c r="D20" s="10"/>
      <c r="E20" s="40"/>
      <c r="F20" s="52"/>
      <c r="G20" s="53" t="s">
        <v>0</v>
      </c>
      <c r="H20" s="196"/>
      <c r="I20" s="52"/>
      <c r="J20" s="53" t="s">
        <v>0</v>
      </c>
      <c r="K20" s="196"/>
    </row>
    <row r="21" spans="2:11" x14ac:dyDescent="0.25">
      <c r="B21" s="40"/>
      <c r="C21" s="54"/>
      <c r="D21" s="54" t="s">
        <v>38</v>
      </c>
      <c r="E21" s="55">
        <v>10</v>
      </c>
      <c r="F21" s="56">
        <v>742</v>
      </c>
      <c r="G21" s="57">
        <v>952</v>
      </c>
      <c r="H21" s="195">
        <f t="shared" si="1"/>
        <v>-22.058823529411768</v>
      </c>
      <c r="I21" s="56">
        <v>742</v>
      </c>
      <c r="J21" s="57">
        <v>952</v>
      </c>
      <c r="K21" s="195">
        <f t="shared" si="0"/>
        <v>-22.058823529411768</v>
      </c>
    </row>
    <row r="22" spans="2:11" x14ac:dyDescent="0.25">
      <c r="B22" s="40"/>
      <c r="C22" s="19" t="s">
        <v>39</v>
      </c>
      <c r="D22" s="58"/>
      <c r="E22" s="59"/>
      <c r="F22" s="60"/>
      <c r="G22" s="61"/>
      <c r="H22" s="196"/>
      <c r="I22" s="60"/>
      <c r="J22" s="61"/>
      <c r="K22" s="196"/>
    </row>
    <row r="23" spans="2:11" x14ac:dyDescent="0.25">
      <c r="B23" s="43"/>
      <c r="C23" s="35" t="s">
        <v>0</v>
      </c>
      <c r="D23" s="42" t="s">
        <v>40</v>
      </c>
      <c r="E23" s="43">
        <v>11</v>
      </c>
      <c r="F23" s="44">
        <v>167456</v>
      </c>
      <c r="G23" s="45">
        <v>161238</v>
      </c>
      <c r="H23" s="195">
        <f t="shared" si="1"/>
        <v>3.8564110197347929</v>
      </c>
      <c r="I23" s="44">
        <v>167456</v>
      </c>
      <c r="J23" s="45">
        <v>161238</v>
      </c>
      <c r="K23" s="195">
        <f t="shared" si="0"/>
        <v>3.8564110197347929</v>
      </c>
    </row>
    <row r="24" spans="2:11" x14ac:dyDescent="0.25">
      <c r="B24" s="63"/>
      <c r="C24" s="63"/>
      <c r="D24" s="63"/>
      <c r="E24" s="63"/>
      <c r="F24" s="64"/>
      <c r="G24" s="65"/>
      <c r="H24" s="229"/>
      <c r="I24" s="64"/>
      <c r="J24" s="65"/>
      <c r="K24" s="229"/>
    </row>
    <row r="25" spans="2:11" x14ac:dyDescent="0.25">
      <c r="B25" s="228" t="s">
        <v>288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5">
      <c r="B26" s="228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5">
      <c r="B27" s="67" t="s">
        <v>41</v>
      </c>
    </row>
    <row r="28" spans="2:11" s="67" customFormat="1" x14ac:dyDescent="0.25">
      <c r="B28" s="67" t="s">
        <v>42</v>
      </c>
    </row>
    <row r="29" spans="2:11" s="67" customFormat="1" x14ac:dyDescent="0.25">
      <c r="B29" s="67" t="s">
        <v>43</v>
      </c>
    </row>
  </sheetData>
  <phoneticPr fontId="0" type="noConversion"/>
  <hyperlinks>
    <hyperlink ref="K1" location="Inhalt!F15" display="Inhalt!F15" xr:uid="{00000000-0004-0000-0200-000000000000}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M39"/>
  <sheetViews>
    <sheetView showRowColHeaders="0" zoomScale="88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246" width="0" style="9" hidden="1" customWidth="1"/>
    <col min="247" max="247" width="12.109375" style="9" hidden="1" customWidth="1"/>
    <col min="248" max="248" width="2.109375" style="9" customWidth="1"/>
    <col min="249" max="16384" width="0" style="9" hidden="1"/>
  </cols>
  <sheetData>
    <row r="1" spans="2:14" ht="15.6" x14ac:dyDescent="0.3">
      <c r="B1" s="194" t="s">
        <v>363</v>
      </c>
      <c r="C1" s="68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216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216"/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216"/>
    </row>
    <row r="8" spans="2:14" x14ac:dyDescent="0.25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216"/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216"/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216"/>
    </row>
    <row r="11" spans="2:14" x14ac:dyDescent="0.25">
      <c r="B11" s="41" t="s">
        <v>26</v>
      </c>
      <c r="C11" s="10"/>
      <c r="D11" s="318" t="s">
        <v>358</v>
      </c>
      <c r="E11" s="71">
        <v>1</v>
      </c>
      <c r="F11" s="44">
        <v>2189903</v>
      </c>
      <c r="G11" s="45">
        <v>2594653</v>
      </c>
      <c r="H11" s="195">
        <f t="shared" ref="H11:H26" si="0">IF(AND(G11&gt; 0,F11&gt;0,F11&lt;=G11*6),F11/G11*100-100,"-")</f>
        <v>-15.599388434599931</v>
      </c>
      <c r="I11" s="44">
        <v>2189903</v>
      </c>
      <c r="J11" s="45">
        <v>2594653</v>
      </c>
      <c r="K11" s="195">
        <f t="shared" ref="K11:K26" si="1">IF(AND(J11&gt; 0,I11&gt;0,I11&lt;=J11*6),I11/J11*100-100,"-")</f>
        <v>-15.599388434599931</v>
      </c>
      <c r="L11" s="216"/>
    </row>
    <row r="12" spans="2:14" x14ac:dyDescent="0.25">
      <c r="B12" s="41" t="s">
        <v>26</v>
      </c>
      <c r="C12" s="10"/>
      <c r="D12" s="318" t="s">
        <v>359</v>
      </c>
      <c r="E12" s="71">
        <v>2</v>
      </c>
      <c r="F12" s="44">
        <v>900204</v>
      </c>
      <c r="G12" s="45">
        <v>1131515</v>
      </c>
      <c r="H12" s="195">
        <f t="shared" si="0"/>
        <v>-20.442592453480515</v>
      </c>
      <c r="I12" s="44">
        <v>900204</v>
      </c>
      <c r="J12" s="45">
        <v>1131515</v>
      </c>
      <c r="K12" s="195">
        <f t="shared" si="1"/>
        <v>-20.442592453480515</v>
      </c>
      <c r="L12" s="216"/>
    </row>
    <row r="13" spans="2:14" x14ac:dyDescent="0.25">
      <c r="B13" s="41" t="s">
        <v>26</v>
      </c>
      <c r="C13" s="10"/>
      <c r="D13" s="318" t="s">
        <v>360</v>
      </c>
      <c r="E13" s="71">
        <v>3</v>
      </c>
      <c r="F13" s="44">
        <v>516352</v>
      </c>
      <c r="G13" s="45">
        <v>650603</v>
      </c>
      <c r="H13" s="195">
        <f t="shared" si="0"/>
        <v>-20.634857201703653</v>
      </c>
      <c r="I13" s="44">
        <v>516352</v>
      </c>
      <c r="J13" s="45">
        <v>650603</v>
      </c>
      <c r="K13" s="195">
        <f t="shared" si="1"/>
        <v>-20.634857201703653</v>
      </c>
      <c r="L13" s="216"/>
    </row>
    <row r="14" spans="2:14" x14ac:dyDescent="0.25">
      <c r="B14" s="41" t="s">
        <v>26</v>
      </c>
      <c r="C14" s="10"/>
      <c r="D14" s="318" t="s">
        <v>361</v>
      </c>
      <c r="E14" s="71">
        <v>4</v>
      </c>
      <c r="F14" s="44">
        <v>641795</v>
      </c>
      <c r="G14" s="45">
        <v>576106</v>
      </c>
      <c r="H14" s="195">
        <f t="shared" si="0"/>
        <v>11.402241948530303</v>
      </c>
      <c r="I14" s="44">
        <v>641795</v>
      </c>
      <c r="J14" s="45">
        <v>576106</v>
      </c>
      <c r="K14" s="195">
        <f t="shared" si="1"/>
        <v>11.402241948530303</v>
      </c>
      <c r="L14" s="216"/>
    </row>
    <row r="15" spans="2:14" x14ac:dyDescent="0.25">
      <c r="B15" s="41" t="s">
        <v>26</v>
      </c>
      <c r="C15" s="10"/>
      <c r="D15" s="318" t="s">
        <v>362</v>
      </c>
      <c r="E15" s="71">
        <v>5</v>
      </c>
      <c r="F15" s="44">
        <v>643497</v>
      </c>
      <c r="G15" s="45">
        <v>683950</v>
      </c>
      <c r="H15" s="195">
        <f t="shared" si="0"/>
        <v>-5.9146136413480548</v>
      </c>
      <c r="I15" s="44">
        <v>643497</v>
      </c>
      <c r="J15" s="45">
        <v>683950</v>
      </c>
      <c r="K15" s="195">
        <f t="shared" si="1"/>
        <v>-5.9146136413480548</v>
      </c>
      <c r="L15" s="216"/>
    </row>
    <row r="16" spans="2:14" x14ac:dyDescent="0.25">
      <c r="B16" s="41" t="s">
        <v>26</v>
      </c>
      <c r="C16" s="10"/>
      <c r="D16" s="318"/>
      <c r="E16" s="71">
        <v>6</v>
      </c>
      <c r="F16" s="44">
        <v>0</v>
      </c>
      <c r="G16" s="45">
        <v>0</v>
      </c>
      <c r="H16" s="195" t="str">
        <f t="shared" si="0"/>
        <v>-</v>
      </c>
      <c r="I16" s="44">
        <v>0</v>
      </c>
      <c r="J16" s="45">
        <v>0</v>
      </c>
      <c r="K16" s="195" t="str">
        <f t="shared" si="1"/>
        <v>-</v>
      </c>
      <c r="L16" s="216"/>
    </row>
    <row r="17" spans="1:12" x14ac:dyDescent="0.25">
      <c r="B17" s="41" t="s">
        <v>26</v>
      </c>
      <c r="C17" s="10"/>
      <c r="D17" s="318"/>
      <c r="E17" s="71">
        <v>7</v>
      </c>
      <c r="F17" s="44">
        <v>0</v>
      </c>
      <c r="G17" s="45">
        <v>0</v>
      </c>
      <c r="H17" s="195" t="str">
        <f t="shared" si="0"/>
        <v>-</v>
      </c>
      <c r="I17" s="44">
        <v>0</v>
      </c>
      <c r="J17" s="45">
        <v>0</v>
      </c>
      <c r="K17" s="195" t="str">
        <f t="shared" si="1"/>
        <v>-</v>
      </c>
      <c r="L17" s="216"/>
    </row>
    <row r="18" spans="1:12" x14ac:dyDescent="0.25">
      <c r="B18" s="41" t="s">
        <v>26</v>
      </c>
      <c r="C18" s="10"/>
      <c r="D18" s="318"/>
      <c r="E18" s="71">
        <v>8</v>
      </c>
      <c r="F18" s="44">
        <v>0</v>
      </c>
      <c r="G18" s="45">
        <v>0</v>
      </c>
      <c r="H18" s="195" t="str">
        <f t="shared" si="0"/>
        <v>-</v>
      </c>
      <c r="I18" s="44">
        <v>0</v>
      </c>
      <c r="J18" s="45">
        <v>0</v>
      </c>
      <c r="K18" s="195" t="str">
        <f t="shared" si="1"/>
        <v>-</v>
      </c>
      <c r="L18" s="216"/>
    </row>
    <row r="19" spans="1:12" x14ac:dyDescent="0.25">
      <c r="B19" s="41" t="s">
        <v>26</v>
      </c>
      <c r="C19" s="10"/>
      <c r="D19" s="318" t="s">
        <v>191</v>
      </c>
      <c r="E19" s="71">
        <v>9</v>
      </c>
      <c r="F19" s="44">
        <v>1571287</v>
      </c>
      <c r="G19" s="45">
        <v>1950998</v>
      </c>
      <c r="H19" s="195">
        <f t="shared" si="0"/>
        <v>-19.462398218757784</v>
      </c>
      <c r="I19" s="44">
        <v>1571287</v>
      </c>
      <c r="J19" s="45">
        <v>1950998</v>
      </c>
      <c r="K19" s="195">
        <f t="shared" si="1"/>
        <v>-19.462398218757784</v>
      </c>
      <c r="L19" s="216"/>
    </row>
    <row r="20" spans="1:12" x14ac:dyDescent="0.25">
      <c r="B20" s="41" t="s">
        <v>26</v>
      </c>
      <c r="C20" s="10"/>
      <c r="D20" s="318"/>
      <c r="E20" s="71">
        <v>10</v>
      </c>
      <c r="F20" s="44">
        <v>0</v>
      </c>
      <c r="G20" s="45">
        <v>0</v>
      </c>
      <c r="H20" s="195" t="str">
        <f t="shared" si="0"/>
        <v>-</v>
      </c>
      <c r="I20" s="44">
        <v>0</v>
      </c>
      <c r="J20" s="45">
        <v>0</v>
      </c>
      <c r="K20" s="195" t="str">
        <f t="shared" si="1"/>
        <v>-</v>
      </c>
      <c r="L20" s="216"/>
    </row>
    <row r="21" spans="1:12" x14ac:dyDescent="0.25">
      <c r="B21" s="41" t="s">
        <v>26</v>
      </c>
      <c r="C21" s="10"/>
      <c r="D21" s="318"/>
      <c r="E21" s="71">
        <v>11</v>
      </c>
      <c r="F21" s="44">
        <v>0</v>
      </c>
      <c r="G21" s="45">
        <v>0</v>
      </c>
      <c r="H21" s="195" t="str">
        <f t="shared" si="0"/>
        <v>-</v>
      </c>
      <c r="I21" s="44">
        <v>0</v>
      </c>
      <c r="J21" s="45">
        <v>0</v>
      </c>
      <c r="K21" s="195" t="str">
        <f t="shared" si="1"/>
        <v>-</v>
      </c>
      <c r="L21" s="216"/>
    </row>
    <row r="22" spans="1:12" x14ac:dyDescent="0.25">
      <c r="B22" s="41" t="s">
        <v>26</v>
      </c>
      <c r="C22" s="10"/>
      <c r="D22" s="318"/>
      <c r="E22" s="71">
        <v>12</v>
      </c>
      <c r="F22" s="44">
        <v>0</v>
      </c>
      <c r="G22" s="45">
        <v>0</v>
      </c>
      <c r="H22" s="195" t="str">
        <f t="shared" si="0"/>
        <v>-</v>
      </c>
      <c r="I22" s="44">
        <v>0</v>
      </c>
      <c r="J22" s="45">
        <v>0</v>
      </c>
      <c r="K22" s="195" t="str">
        <f t="shared" si="1"/>
        <v>-</v>
      </c>
      <c r="L22" s="216"/>
    </row>
    <row r="23" spans="1:12" x14ac:dyDescent="0.25">
      <c r="B23" s="41" t="s">
        <v>26</v>
      </c>
      <c r="C23" s="10"/>
      <c r="D23" s="318"/>
      <c r="E23" s="71">
        <v>13</v>
      </c>
      <c r="F23" s="44">
        <v>0</v>
      </c>
      <c r="G23" s="45">
        <v>0</v>
      </c>
      <c r="H23" s="195" t="str">
        <f t="shared" si="0"/>
        <v>-</v>
      </c>
      <c r="I23" s="44">
        <v>0</v>
      </c>
      <c r="J23" s="45">
        <v>0</v>
      </c>
      <c r="K23" s="195" t="str">
        <f t="shared" si="1"/>
        <v>-</v>
      </c>
      <c r="L23" s="216"/>
    </row>
    <row r="24" spans="1:12" x14ac:dyDescent="0.25">
      <c r="B24" s="41" t="s">
        <v>26</v>
      </c>
      <c r="C24" s="10"/>
      <c r="D24" s="318"/>
      <c r="E24" s="71">
        <v>14</v>
      </c>
      <c r="F24" s="44">
        <v>0</v>
      </c>
      <c r="G24" s="45">
        <v>0</v>
      </c>
      <c r="H24" s="195" t="str">
        <f t="shared" si="0"/>
        <v>-</v>
      </c>
      <c r="I24" s="44">
        <v>0</v>
      </c>
      <c r="J24" s="45">
        <v>0</v>
      </c>
      <c r="K24" s="195" t="str">
        <f t="shared" si="1"/>
        <v>-</v>
      </c>
      <c r="L24" s="216"/>
    </row>
    <row r="25" spans="1:12" x14ac:dyDescent="0.25">
      <c r="B25" s="41" t="s">
        <v>26</v>
      </c>
      <c r="C25" s="10"/>
      <c r="D25" s="318"/>
      <c r="E25" s="71">
        <v>15</v>
      </c>
      <c r="F25" s="44">
        <v>0</v>
      </c>
      <c r="G25" s="45">
        <v>0</v>
      </c>
      <c r="H25" s="195" t="str">
        <f t="shared" si="0"/>
        <v>-</v>
      </c>
      <c r="I25" s="44">
        <v>0</v>
      </c>
      <c r="J25" s="45">
        <v>0</v>
      </c>
      <c r="K25" s="195" t="str">
        <f t="shared" si="1"/>
        <v>-</v>
      </c>
      <c r="L25" s="216"/>
    </row>
    <row r="26" spans="1:12" x14ac:dyDescent="0.25">
      <c r="B26" s="41" t="s">
        <v>26</v>
      </c>
      <c r="C26" s="10"/>
      <c r="D26" s="318"/>
      <c r="E26" s="71">
        <v>16</v>
      </c>
      <c r="F26" s="44">
        <v>0</v>
      </c>
      <c r="G26" s="45">
        <v>0</v>
      </c>
      <c r="H26" s="195" t="str">
        <f t="shared" si="0"/>
        <v>-</v>
      </c>
      <c r="I26" s="44">
        <v>0</v>
      </c>
      <c r="J26" s="45">
        <v>0</v>
      </c>
      <c r="K26" s="195" t="str">
        <f t="shared" si="1"/>
        <v>-</v>
      </c>
      <c r="L26" s="216"/>
    </row>
    <row r="27" spans="1:12" x14ac:dyDescent="0.25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195" t="str">
        <f t="shared" ref="H27:H36" si="2">IF(AND(G27&gt; 0,F27&gt;0,F27&lt;=G27*6),F27/G27*100-100,"-")</f>
        <v>-</v>
      </c>
      <c r="I27" s="44">
        <v>0</v>
      </c>
      <c r="J27" s="45">
        <v>0</v>
      </c>
      <c r="K27" s="195" t="str">
        <f t="shared" ref="K27:K36" si="3">IF(AND(J27&gt; 0,I27&gt;0,I27&lt;=J27*6),I27/J27*100-100,"-")</f>
        <v>-</v>
      </c>
      <c r="L27" s="216"/>
    </row>
    <row r="28" spans="1:12" x14ac:dyDescent="0.25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195" t="str">
        <f t="shared" si="2"/>
        <v>-</v>
      </c>
      <c r="I28" s="44">
        <v>0</v>
      </c>
      <c r="J28" s="45">
        <v>0</v>
      </c>
      <c r="K28" s="195" t="str">
        <f t="shared" si="3"/>
        <v>-</v>
      </c>
      <c r="L28" s="216"/>
    </row>
    <row r="29" spans="1:12" x14ac:dyDescent="0.25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195" t="str">
        <f t="shared" si="2"/>
        <v>-</v>
      </c>
      <c r="I29" s="44">
        <v>0</v>
      </c>
      <c r="J29" s="45">
        <v>0</v>
      </c>
      <c r="K29" s="195" t="str">
        <f t="shared" si="3"/>
        <v>-</v>
      </c>
      <c r="L29" s="216"/>
    </row>
    <row r="30" spans="1:12" s="51" customFormat="1" x14ac:dyDescent="0.25">
      <c r="A30" s="9"/>
      <c r="B30" s="72" t="s">
        <v>35</v>
      </c>
      <c r="C30" s="73" t="s">
        <v>46</v>
      </c>
      <c r="D30" s="73"/>
      <c r="E30" s="74">
        <v>20</v>
      </c>
      <c r="F30" s="75">
        <v>6463038</v>
      </c>
      <c r="G30" s="75">
        <v>7587825</v>
      </c>
      <c r="H30" s="197">
        <f t="shared" si="2"/>
        <v>-14.823575925907619</v>
      </c>
      <c r="I30" s="75">
        <v>6463038</v>
      </c>
      <c r="J30" s="75">
        <v>7587825</v>
      </c>
      <c r="K30" s="197">
        <f t="shared" si="3"/>
        <v>-14.823575925907619</v>
      </c>
    </row>
    <row r="31" spans="1:12" x14ac:dyDescent="0.25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195" t="str">
        <f t="shared" si="2"/>
        <v>-</v>
      </c>
      <c r="I31" s="80">
        <v>0</v>
      </c>
      <c r="J31" s="45">
        <v>0</v>
      </c>
      <c r="K31" s="195" t="str">
        <f t="shared" si="3"/>
        <v>-</v>
      </c>
    </row>
    <row r="32" spans="1:12" x14ac:dyDescent="0.25">
      <c r="B32" s="76" t="s">
        <v>26</v>
      </c>
      <c r="C32" s="77" t="s">
        <v>48</v>
      </c>
      <c r="D32" s="78"/>
      <c r="E32" s="79">
        <v>22</v>
      </c>
      <c r="F32" s="80">
        <v>167456</v>
      </c>
      <c r="G32" s="80">
        <v>161238</v>
      </c>
      <c r="H32" s="195">
        <f t="shared" si="2"/>
        <v>3.8564110197347929</v>
      </c>
      <c r="I32" s="80">
        <v>167456</v>
      </c>
      <c r="J32" s="80">
        <v>161238</v>
      </c>
      <c r="K32" s="195">
        <f t="shared" si="3"/>
        <v>3.8564110197347929</v>
      </c>
    </row>
    <row r="33" spans="1:11" x14ac:dyDescent="0.25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195" t="str">
        <f t="shared" si="2"/>
        <v>-</v>
      </c>
      <c r="I33" s="80">
        <v>0</v>
      </c>
      <c r="J33" s="80">
        <v>0</v>
      </c>
      <c r="K33" s="195" t="str">
        <f t="shared" si="3"/>
        <v>-</v>
      </c>
    </row>
    <row r="34" spans="1:11" s="51" customFormat="1" x14ac:dyDescent="0.25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6630494</v>
      </c>
      <c r="G34" s="75">
        <f>G30+G31+G32-G33</f>
        <v>7749063</v>
      </c>
      <c r="H34" s="197">
        <f t="shared" si="2"/>
        <v>-14.434893612298666</v>
      </c>
      <c r="I34" s="75">
        <f>I30+I31+I32-I33</f>
        <v>6630494</v>
      </c>
      <c r="J34" s="75">
        <f>J30+J31+J32-J33</f>
        <v>7749063</v>
      </c>
      <c r="K34" s="197">
        <f t="shared" si="3"/>
        <v>-14.434893612298666</v>
      </c>
    </row>
    <row r="35" spans="1:11" x14ac:dyDescent="0.25">
      <c r="B35" s="84" t="s">
        <v>26</v>
      </c>
      <c r="C35" s="325" t="s">
        <v>349</v>
      </c>
      <c r="D35" s="78"/>
      <c r="E35" s="79">
        <v>25</v>
      </c>
      <c r="F35" s="80">
        <f>F36-F34</f>
        <v>-214</v>
      </c>
      <c r="G35" s="80">
        <f>G36-G34</f>
        <v>26895</v>
      </c>
      <c r="H35" s="221" t="s">
        <v>49</v>
      </c>
      <c r="I35" s="80">
        <f>I36-I34</f>
        <v>-214</v>
      </c>
      <c r="J35" s="80">
        <f>J36-J34</f>
        <v>26895</v>
      </c>
      <c r="K35" s="221" t="s">
        <v>49</v>
      </c>
    </row>
    <row r="36" spans="1:11" s="51" customFormat="1" x14ac:dyDescent="0.25">
      <c r="A36" s="9"/>
      <c r="B36" s="85" t="s">
        <v>35</v>
      </c>
      <c r="C36" s="82" t="s">
        <v>52</v>
      </c>
      <c r="D36" s="83"/>
      <c r="E36" s="74">
        <v>26</v>
      </c>
      <c r="F36" s="75">
        <v>6630280</v>
      </c>
      <c r="G36" s="75">
        <v>7775958</v>
      </c>
      <c r="H36" s="197">
        <f t="shared" si="2"/>
        <v>-14.733592954077167</v>
      </c>
      <c r="I36" s="75">
        <v>6630280</v>
      </c>
      <c r="J36" s="75">
        <v>7775958</v>
      </c>
      <c r="K36" s="197">
        <f t="shared" si="3"/>
        <v>-14.733592954077167</v>
      </c>
    </row>
    <row r="37" spans="1:11" ht="7.5" customHeight="1" x14ac:dyDescent="0.25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5">
      <c r="A38" s="9"/>
    </row>
    <row r="39" spans="1:11" s="67" customFormat="1" x14ac:dyDescent="0.25">
      <c r="A39" s="9"/>
      <c r="B39" s="67" t="s">
        <v>348</v>
      </c>
    </row>
  </sheetData>
  <phoneticPr fontId="0" type="noConversion"/>
  <hyperlinks>
    <hyperlink ref="K1" location="Inhalt!F16" display="Inhalt!F16" xr:uid="{00000000-0004-0000-0300-000000000000}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1:N35"/>
  <sheetViews>
    <sheetView showRowColHeaders="0" zoomScale="92" workbookViewId="0">
      <selection activeCell="D24" sqref="D24"/>
    </sheetView>
  </sheetViews>
  <sheetFormatPr baseColWidth="10" defaultColWidth="0" defaultRowHeight="12.6" zeroHeight="1" x14ac:dyDescent="0.25"/>
  <cols>
    <col min="1" max="1" width="2.6640625" style="9" customWidth="1"/>
    <col min="2" max="2" width="3.5546875" style="9" customWidth="1"/>
    <col min="3" max="3" width="6" style="9" customWidth="1"/>
    <col min="4" max="4" width="27.109375" style="9" customWidth="1"/>
    <col min="5" max="5" width="3" style="9" customWidth="1"/>
    <col min="6" max="11" width="13.109375" style="9" customWidth="1"/>
    <col min="12" max="12" width="1.109375" style="9" customWidth="1"/>
    <col min="13" max="16384" width="0" style="9" hidden="1"/>
  </cols>
  <sheetData>
    <row r="1" spans="2:14" ht="15.6" x14ac:dyDescent="0.3">
      <c r="B1" s="194" t="s">
        <v>363</v>
      </c>
      <c r="C1" s="68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  <c r="M1"/>
      <c r="N1"/>
    </row>
    <row r="2" spans="2:14" ht="7.5" customHeight="1" x14ac:dyDescent="0.3">
      <c r="B2" s="10"/>
      <c r="C2" s="11"/>
      <c r="G2" s="12"/>
      <c r="I2" s="13"/>
      <c r="K2" s="14"/>
    </row>
    <row r="3" spans="2:14" x14ac:dyDescent="0.25">
      <c r="B3" s="15" t="s">
        <v>53</v>
      </c>
      <c r="C3" s="15"/>
      <c r="K3" s="16" t="s">
        <v>54</v>
      </c>
    </row>
    <row r="4" spans="2:14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5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5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5">
      <c r="B11" s="41" t="s">
        <v>26</v>
      </c>
      <c r="C11" s="10"/>
      <c r="D11" s="318" t="s">
        <v>358</v>
      </c>
      <c r="E11" s="71">
        <v>1</v>
      </c>
      <c r="F11" s="217">
        <v>311.33999999999997</v>
      </c>
      <c r="G11" s="217">
        <v>381.07</v>
      </c>
      <c r="H11" s="195">
        <f>IF(AND(G11&lt;&gt;"-",F11&lt;&gt;"-"),IF((F11&lt;=G11*6),F11/G11*100-100,"-"),"-")</f>
        <v>-18.298475345737003</v>
      </c>
      <c r="I11" s="217">
        <v>311.33999999999997</v>
      </c>
      <c r="J11" s="217">
        <v>381.07</v>
      </c>
      <c r="K11" s="195">
        <f>IF(AND(J11&lt;&gt;"-",I11&lt;&gt;"-"),IF((I11&lt;=J11*6),I11/J11*100-100,"-"),"-")</f>
        <v>-18.298475345737003</v>
      </c>
    </row>
    <row r="12" spans="2:14" x14ac:dyDescent="0.25">
      <c r="B12" s="41" t="s">
        <v>26</v>
      </c>
      <c r="C12" s="10"/>
      <c r="D12" s="42" t="s">
        <v>359</v>
      </c>
      <c r="E12" s="71">
        <v>2</v>
      </c>
      <c r="F12" s="217">
        <v>329.47</v>
      </c>
      <c r="G12" s="217">
        <v>431.64</v>
      </c>
      <c r="H12" s="195">
        <f t="shared" ref="H12:H27" si="0">IF(AND(G12&lt;&gt;"-",F12&lt;&gt;"-"),IF((F12&lt;=G12*6),F12/G12*100-100,"-"),"-")</f>
        <v>-23.670188119729403</v>
      </c>
      <c r="I12" s="217">
        <v>329.47</v>
      </c>
      <c r="J12" s="217">
        <v>431.64</v>
      </c>
      <c r="K12" s="195">
        <f t="shared" ref="K12:K27" si="1">IF(AND(J12&lt;&gt;"-",I12&lt;&gt;"-"),IF((I12&lt;=J12*6),I12/J12*100-100,"-"),"-")</f>
        <v>-23.670188119729403</v>
      </c>
    </row>
    <row r="13" spans="2:14" x14ac:dyDescent="0.25">
      <c r="B13" s="41" t="s">
        <v>26</v>
      </c>
      <c r="C13" s="10"/>
      <c r="D13" s="42" t="s">
        <v>360</v>
      </c>
      <c r="E13" s="71">
        <v>3</v>
      </c>
      <c r="F13" s="217">
        <v>366.23</v>
      </c>
      <c r="G13" s="217">
        <v>449.46</v>
      </c>
      <c r="H13" s="195">
        <f t="shared" si="0"/>
        <v>-18.517776887820929</v>
      </c>
      <c r="I13" s="217">
        <v>366.23</v>
      </c>
      <c r="J13" s="217">
        <v>449.46</v>
      </c>
      <c r="K13" s="195">
        <f t="shared" si="1"/>
        <v>-18.517776887820929</v>
      </c>
    </row>
    <row r="14" spans="2:14" x14ac:dyDescent="0.25">
      <c r="B14" s="41" t="s">
        <v>26</v>
      </c>
      <c r="C14" s="10"/>
      <c r="D14" s="42" t="s">
        <v>361</v>
      </c>
      <c r="E14" s="71">
        <v>4</v>
      </c>
      <c r="F14" s="217">
        <v>354.04</v>
      </c>
      <c r="G14" s="217">
        <v>464.66</v>
      </c>
      <c r="H14" s="195">
        <f t="shared" si="0"/>
        <v>-23.806654327895657</v>
      </c>
      <c r="I14" s="217">
        <v>354.04</v>
      </c>
      <c r="J14" s="217">
        <v>464.66</v>
      </c>
      <c r="K14" s="195">
        <f t="shared" si="1"/>
        <v>-23.806654327895657</v>
      </c>
    </row>
    <row r="15" spans="2:14" x14ac:dyDescent="0.25">
      <c r="B15" s="41" t="s">
        <v>26</v>
      </c>
      <c r="C15" s="10"/>
      <c r="D15" s="42" t="s">
        <v>362</v>
      </c>
      <c r="E15" s="71">
        <v>5</v>
      </c>
      <c r="F15" s="217">
        <v>335.23</v>
      </c>
      <c r="G15" s="217">
        <v>502.66</v>
      </c>
      <c r="H15" s="195">
        <f t="shared" si="0"/>
        <v>-33.308797198901843</v>
      </c>
      <c r="I15" s="217">
        <v>335.23</v>
      </c>
      <c r="J15" s="217">
        <v>502.66</v>
      </c>
      <c r="K15" s="195">
        <f t="shared" si="1"/>
        <v>-33.308797198901843</v>
      </c>
    </row>
    <row r="16" spans="2:14" x14ac:dyDescent="0.25">
      <c r="B16" s="41" t="s">
        <v>26</v>
      </c>
      <c r="C16" s="10"/>
      <c r="D16" s="42"/>
      <c r="E16" s="71">
        <v>6</v>
      </c>
      <c r="F16" s="217" t="s">
        <v>49</v>
      </c>
      <c r="G16" s="217" t="s">
        <v>49</v>
      </c>
      <c r="H16" s="195" t="str">
        <f t="shared" si="0"/>
        <v>-</v>
      </c>
      <c r="I16" s="217" t="s">
        <v>49</v>
      </c>
      <c r="J16" s="217" t="s">
        <v>49</v>
      </c>
      <c r="K16" s="195" t="str">
        <f t="shared" si="1"/>
        <v>-</v>
      </c>
    </row>
    <row r="17" spans="2:11" x14ac:dyDescent="0.25">
      <c r="B17" s="41" t="s">
        <v>26</v>
      </c>
      <c r="C17" s="10"/>
      <c r="D17" s="318"/>
      <c r="E17" s="71">
        <v>7</v>
      </c>
      <c r="F17" s="217" t="s">
        <v>49</v>
      </c>
      <c r="G17" s="217" t="s">
        <v>49</v>
      </c>
      <c r="H17" s="195" t="str">
        <f t="shared" si="0"/>
        <v>-</v>
      </c>
      <c r="I17" s="217" t="s">
        <v>49</v>
      </c>
      <c r="J17" s="217" t="s">
        <v>49</v>
      </c>
      <c r="K17" s="195" t="str">
        <f t="shared" si="1"/>
        <v>-</v>
      </c>
    </row>
    <row r="18" spans="2:11" x14ac:dyDescent="0.25">
      <c r="B18" s="41" t="s">
        <v>26</v>
      </c>
      <c r="C18" s="10"/>
      <c r="D18" s="318"/>
      <c r="E18" s="71">
        <v>8</v>
      </c>
      <c r="F18" s="217" t="s">
        <v>49</v>
      </c>
      <c r="G18" s="217" t="s">
        <v>49</v>
      </c>
      <c r="H18" s="195" t="str">
        <f t="shared" si="0"/>
        <v>-</v>
      </c>
      <c r="I18" s="217" t="s">
        <v>49</v>
      </c>
      <c r="J18" s="217" t="s">
        <v>49</v>
      </c>
      <c r="K18" s="195" t="str">
        <f t="shared" si="1"/>
        <v>-</v>
      </c>
    </row>
    <row r="19" spans="2:11" x14ac:dyDescent="0.25">
      <c r="B19" s="41" t="s">
        <v>26</v>
      </c>
      <c r="C19" s="10"/>
      <c r="D19" s="42" t="s">
        <v>191</v>
      </c>
      <c r="E19" s="71">
        <v>9</v>
      </c>
      <c r="F19" s="217">
        <v>322.44</v>
      </c>
      <c r="G19" s="217">
        <v>475.64</v>
      </c>
      <c r="H19" s="195">
        <f t="shared" si="0"/>
        <v>-32.209233874358759</v>
      </c>
      <c r="I19" s="217">
        <v>322.44</v>
      </c>
      <c r="J19" s="217">
        <v>475.64</v>
      </c>
      <c r="K19" s="195">
        <f t="shared" si="1"/>
        <v>-32.209233874358759</v>
      </c>
    </row>
    <row r="20" spans="2:11" x14ac:dyDescent="0.25">
      <c r="B20" s="41" t="s">
        <v>26</v>
      </c>
      <c r="C20" s="10"/>
      <c r="D20" s="42"/>
      <c r="E20" s="71">
        <v>10</v>
      </c>
      <c r="F20" s="217" t="s">
        <v>49</v>
      </c>
      <c r="G20" s="217" t="s">
        <v>49</v>
      </c>
      <c r="H20" s="195" t="str">
        <f t="shared" si="0"/>
        <v>-</v>
      </c>
      <c r="I20" s="217" t="s">
        <v>49</v>
      </c>
      <c r="J20" s="217" t="s">
        <v>49</v>
      </c>
      <c r="K20" s="195" t="str">
        <f t="shared" si="1"/>
        <v>-</v>
      </c>
    </row>
    <row r="21" spans="2:11" x14ac:dyDescent="0.25">
      <c r="B21" s="41" t="s">
        <v>26</v>
      </c>
      <c r="C21" s="10"/>
      <c r="D21" s="42"/>
      <c r="E21" s="71">
        <v>11</v>
      </c>
      <c r="F21" s="217" t="s">
        <v>49</v>
      </c>
      <c r="G21" s="217" t="s">
        <v>49</v>
      </c>
      <c r="H21" s="195" t="str">
        <f t="shared" si="0"/>
        <v>-</v>
      </c>
      <c r="I21" s="217" t="s">
        <v>49</v>
      </c>
      <c r="J21" s="217" t="s">
        <v>49</v>
      </c>
      <c r="K21" s="195" t="str">
        <f t="shared" si="1"/>
        <v>-</v>
      </c>
    </row>
    <row r="22" spans="2:11" x14ac:dyDescent="0.25">
      <c r="B22" s="41" t="s">
        <v>26</v>
      </c>
      <c r="C22" s="10"/>
      <c r="D22" s="42"/>
      <c r="E22" s="71">
        <v>12</v>
      </c>
      <c r="F22" s="217" t="s">
        <v>49</v>
      </c>
      <c r="G22" s="217" t="s">
        <v>49</v>
      </c>
      <c r="H22" s="195" t="str">
        <f t="shared" si="0"/>
        <v>-</v>
      </c>
      <c r="I22" s="217" t="s">
        <v>49</v>
      </c>
      <c r="J22" s="217" t="s">
        <v>49</v>
      </c>
      <c r="K22" s="195" t="str">
        <f t="shared" si="1"/>
        <v>-</v>
      </c>
    </row>
    <row r="23" spans="2:11" x14ac:dyDescent="0.25">
      <c r="B23" s="41" t="s">
        <v>26</v>
      </c>
      <c r="C23" s="10"/>
      <c r="D23" s="42"/>
      <c r="E23" s="71">
        <v>13</v>
      </c>
      <c r="F23" s="217" t="s">
        <v>49</v>
      </c>
      <c r="G23" s="217" t="s">
        <v>49</v>
      </c>
      <c r="H23" s="195" t="str">
        <f t="shared" si="0"/>
        <v>-</v>
      </c>
      <c r="I23" s="217" t="s">
        <v>49</v>
      </c>
      <c r="J23" s="217" t="s">
        <v>49</v>
      </c>
      <c r="K23" s="195" t="str">
        <f t="shared" si="1"/>
        <v>-</v>
      </c>
    </row>
    <row r="24" spans="2:11" x14ac:dyDescent="0.25">
      <c r="B24" s="41" t="s">
        <v>26</v>
      </c>
      <c r="C24" s="10"/>
      <c r="D24" s="318"/>
      <c r="E24" s="71">
        <v>14</v>
      </c>
      <c r="F24" s="217" t="s">
        <v>49</v>
      </c>
      <c r="G24" s="217" t="s">
        <v>49</v>
      </c>
      <c r="H24" s="195" t="str">
        <f t="shared" si="0"/>
        <v>-</v>
      </c>
      <c r="I24" s="217" t="s">
        <v>49</v>
      </c>
      <c r="J24" s="217" t="s">
        <v>49</v>
      </c>
      <c r="K24" s="195" t="str">
        <f t="shared" si="1"/>
        <v>-</v>
      </c>
    </row>
    <row r="25" spans="2:11" x14ac:dyDescent="0.25">
      <c r="B25" s="41" t="s">
        <v>26</v>
      </c>
      <c r="C25" s="10"/>
      <c r="D25" s="42"/>
      <c r="E25" s="71">
        <v>15</v>
      </c>
      <c r="F25" s="217" t="s">
        <v>49</v>
      </c>
      <c r="G25" s="217" t="s">
        <v>49</v>
      </c>
      <c r="H25" s="195" t="str">
        <f t="shared" si="0"/>
        <v>-</v>
      </c>
      <c r="I25" s="217" t="s">
        <v>49</v>
      </c>
      <c r="J25" s="217" t="s">
        <v>49</v>
      </c>
      <c r="K25" s="195" t="str">
        <f t="shared" si="1"/>
        <v>-</v>
      </c>
    </row>
    <row r="26" spans="2:11" x14ac:dyDescent="0.25">
      <c r="B26" s="41" t="s">
        <v>26</v>
      </c>
      <c r="C26" s="10"/>
      <c r="D26" s="42"/>
      <c r="E26" s="71">
        <v>16</v>
      </c>
      <c r="F26" s="217" t="s">
        <v>49</v>
      </c>
      <c r="G26" s="217" t="s">
        <v>49</v>
      </c>
      <c r="H26" s="195" t="str">
        <f t="shared" si="0"/>
        <v>-</v>
      </c>
      <c r="I26" s="217" t="s">
        <v>49</v>
      </c>
      <c r="J26" s="217" t="s">
        <v>49</v>
      </c>
      <c r="K26" s="195" t="str">
        <f t="shared" si="1"/>
        <v>-</v>
      </c>
    </row>
    <row r="27" spans="2:11" x14ac:dyDescent="0.25">
      <c r="B27" s="41" t="s">
        <v>26</v>
      </c>
      <c r="C27" s="10"/>
      <c r="D27" s="42"/>
      <c r="E27" s="71">
        <v>17</v>
      </c>
      <c r="F27" s="217" t="s">
        <v>49</v>
      </c>
      <c r="G27" s="217" t="s">
        <v>49</v>
      </c>
      <c r="H27" s="195" t="str">
        <f t="shared" si="0"/>
        <v>-</v>
      </c>
      <c r="I27" s="217" t="s">
        <v>49</v>
      </c>
      <c r="J27" s="217" t="s">
        <v>49</v>
      </c>
      <c r="K27" s="195" t="str">
        <f t="shared" si="1"/>
        <v>-</v>
      </c>
    </row>
    <row r="28" spans="2:11" x14ac:dyDescent="0.25">
      <c r="B28" s="41" t="s">
        <v>26</v>
      </c>
      <c r="C28" s="10"/>
      <c r="D28" s="42"/>
      <c r="E28" s="71">
        <v>18</v>
      </c>
      <c r="F28" s="217" t="s">
        <v>49</v>
      </c>
      <c r="G28" s="217" t="s">
        <v>49</v>
      </c>
      <c r="H28" s="195" t="str">
        <f>IF(AND(G28&lt;&gt;"-",F28&lt;&gt;"-"),IF((F28&lt;=G28*6),F28/G28*100-100,"-"),"-")</f>
        <v>-</v>
      </c>
      <c r="I28" s="217" t="s">
        <v>49</v>
      </c>
      <c r="J28" s="217" t="s">
        <v>49</v>
      </c>
      <c r="K28" s="195" t="str">
        <f>IF(AND(J28&lt;&gt;"-",I28&lt;&gt;"-"),IF((I28&lt;=J28*6),I28/J28*100-100,"-"),"-")</f>
        <v>-</v>
      </c>
    </row>
    <row r="29" spans="2:11" x14ac:dyDescent="0.25">
      <c r="B29" s="41" t="s">
        <v>26</v>
      </c>
      <c r="C29" s="10"/>
      <c r="D29" s="42"/>
      <c r="E29" s="38">
        <v>19</v>
      </c>
      <c r="F29" s="217" t="s">
        <v>49</v>
      </c>
      <c r="G29" s="217" t="s">
        <v>49</v>
      </c>
      <c r="H29" s="195" t="str">
        <f>IF(AND(G29&lt;&gt;"-",F29&lt;&gt;"-"),IF((F29&lt;=G29*6),F29/G29*100-100,"-"),"-")</f>
        <v>-</v>
      </c>
      <c r="I29" s="217" t="s">
        <v>49</v>
      </c>
      <c r="J29" s="217" t="s">
        <v>49</v>
      </c>
      <c r="K29" s="195" t="str">
        <f>IF(AND(J29&lt;&gt;"-",I29&lt;&gt;"-"),IF((I29&lt;=J29*6),I29/J29*100-100,"-"),"-")</f>
        <v>-</v>
      </c>
    </row>
    <row r="30" spans="2:11" x14ac:dyDescent="0.25">
      <c r="B30" s="72" t="s">
        <v>35</v>
      </c>
      <c r="C30" s="73" t="s">
        <v>46</v>
      </c>
      <c r="D30" s="73"/>
      <c r="E30" s="74">
        <v>20</v>
      </c>
      <c r="F30" s="218">
        <v>327.57</v>
      </c>
      <c r="G30" s="218">
        <v>436.1</v>
      </c>
      <c r="H30" s="224">
        <f>IF(AND(G30&lt;&gt;"-",F30&lt;&gt;"-"),IF((F30&lt;=G30*6),F30/G30*100-100,"-"),"-")</f>
        <v>-24.886493923412061</v>
      </c>
      <c r="I30" s="218">
        <v>327.57</v>
      </c>
      <c r="J30" s="218">
        <v>436.1</v>
      </c>
      <c r="K30" s="224">
        <f>IF(AND(J30&lt;&gt;"-",I30&lt;&gt;"-"),IF((I30&lt;=J30*6),I30/J30*100-100,"-"),"-")</f>
        <v>-24.886493923412061</v>
      </c>
    </row>
    <row r="31" spans="2:11" x14ac:dyDescent="0.25">
      <c r="B31" s="76" t="s">
        <v>26</v>
      </c>
      <c r="C31" s="77" t="s">
        <v>47</v>
      </c>
      <c r="D31" s="78"/>
      <c r="E31" s="79">
        <v>21</v>
      </c>
      <c r="F31" s="217" t="s">
        <v>49</v>
      </c>
      <c r="G31" s="217" t="s">
        <v>49</v>
      </c>
      <c r="H31" s="195" t="str">
        <f>IF(AND(G31&lt;&gt;"-",F31&lt;&gt;"-"),IF((F31&lt;=G31*6),F31/G31*100-100,"-"),"-")</f>
        <v>-</v>
      </c>
      <c r="I31" s="217" t="s">
        <v>49</v>
      </c>
      <c r="J31" s="217" t="s">
        <v>49</v>
      </c>
      <c r="K31" s="195" t="str">
        <f>IF(AND(J31&lt;&gt;"-",I31&lt;&gt;"-"),IF((I31&lt;=J31*6),I31/J31*100-100,"-"),"-")</f>
        <v>-</v>
      </c>
    </row>
    <row r="32" spans="2:11" x14ac:dyDescent="0.25">
      <c r="B32" s="86" t="s">
        <v>35</v>
      </c>
      <c r="C32" s="82" t="s">
        <v>56</v>
      </c>
      <c r="D32" s="83"/>
      <c r="E32" s="74">
        <v>22</v>
      </c>
      <c r="F32" s="218">
        <v>327.57</v>
      </c>
      <c r="G32" s="218">
        <v>436.1</v>
      </c>
      <c r="H32" s="224">
        <f>IF(AND(G32&lt;&gt;"-",F32&lt;&gt;"-"),IF((F32&lt;=G32*6),F32/G32*100-100,"-"),"-")</f>
        <v>-24.886493923412061</v>
      </c>
      <c r="I32" s="218">
        <v>327.57</v>
      </c>
      <c r="J32" s="218">
        <v>436.1</v>
      </c>
      <c r="K32" s="224">
        <f>IF(AND(J32&lt;&gt;"-",I32&lt;&gt;"-"),IF((I32&lt;=J32*6),I32/J32*100-100,"-"),"-")</f>
        <v>-24.886493923412061</v>
      </c>
    </row>
    <row r="33" spans="2:11" x14ac:dyDescent="0.25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5">
      <c r="B34" s="67"/>
      <c r="H34" s="67"/>
    </row>
    <row r="35" spans="2:11" x14ac:dyDescent="0.25"/>
  </sheetData>
  <phoneticPr fontId="0" type="noConversion"/>
  <hyperlinks>
    <hyperlink ref="K1" location="Inhalt!F17" display="Inhalt!F17" xr:uid="{00000000-0004-0000-0400-000000000000}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B1:K37"/>
  <sheetViews>
    <sheetView showRowColHeaders="0" zoomScale="87" workbookViewId="0">
      <selection activeCell="K1" sqref="K1"/>
    </sheetView>
  </sheetViews>
  <sheetFormatPr baseColWidth="10" defaultColWidth="0" defaultRowHeight="12.6" zeroHeight="1" x14ac:dyDescent="0.25"/>
  <cols>
    <col min="1" max="1" width="7.6640625" style="9" customWidth="1"/>
    <col min="2" max="2" width="3.5546875" style="9" customWidth="1"/>
    <col min="3" max="3" width="2.33203125" style="9" customWidth="1"/>
    <col min="4" max="4" width="32.109375" style="9" customWidth="1"/>
    <col min="5" max="5" width="3" style="9" customWidth="1"/>
    <col min="6" max="11" width="12.5546875" style="9" customWidth="1"/>
    <col min="12" max="12" width="2.109375" style="9" customWidth="1"/>
    <col min="13" max="16384" width="0" style="9" hidden="1"/>
  </cols>
  <sheetData>
    <row r="1" spans="2:11" ht="15.6" x14ac:dyDescent="0.3">
      <c r="B1" s="194" t="s">
        <v>363</v>
      </c>
      <c r="C1" s="68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</row>
    <row r="2" spans="2:11" ht="7.5" customHeight="1" x14ac:dyDescent="0.3">
      <c r="B2" s="10"/>
      <c r="C2" s="11"/>
      <c r="G2" s="12"/>
      <c r="I2" s="13"/>
      <c r="K2" s="14"/>
    </row>
    <row r="3" spans="2:11" x14ac:dyDescent="0.25">
      <c r="B3" s="15" t="s">
        <v>57</v>
      </c>
      <c r="C3" s="15"/>
      <c r="K3" s="16" t="s">
        <v>7</v>
      </c>
    </row>
    <row r="4" spans="2:11" ht="7.5" customHeight="1" x14ac:dyDescent="0.25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5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5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5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5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5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5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5">
      <c r="B11" s="41" t="s">
        <v>26</v>
      </c>
      <c r="C11" s="89"/>
      <c r="D11" s="63" t="s">
        <v>52</v>
      </c>
      <c r="E11" s="41">
        <v>1</v>
      </c>
      <c r="F11" s="201">
        <v>6630280</v>
      </c>
      <c r="G11" s="53">
        <v>7775958</v>
      </c>
      <c r="H11" s="94">
        <f>IF(AND(G11&gt; 0,F11&gt;0,F11&lt;=G11*6),F11/G11*100-100,"-")</f>
        <v>-14.733592954077167</v>
      </c>
      <c r="I11" s="201">
        <v>6630280</v>
      </c>
      <c r="J11" s="53">
        <v>7775958</v>
      </c>
      <c r="K11" s="94">
        <f>IF(AND(J11&gt; 0,I11&gt;0,I11&lt;=J11*6),I11/J11*100-100,"-")</f>
        <v>-14.733592954077167</v>
      </c>
    </row>
    <row r="12" spans="2:11" x14ac:dyDescent="0.25">
      <c r="B12" s="41" t="s">
        <v>0</v>
      </c>
      <c r="C12" s="89"/>
      <c r="D12" s="42"/>
      <c r="E12" s="71" t="s">
        <v>0</v>
      </c>
      <c r="F12" s="202"/>
      <c r="G12" s="45"/>
      <c r="H12" s="90"/>
      <c r="I12" s="202"/>
      <c r="J12" s="45"/>
      <c r="K12" s="90"/>
    </row>
    <row r="13" spans="2:11" x14ac:dyDescent="0.25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5">
      <c r="B14" s="32" t="s">
        <v>26</v>
      </c>
      <c r="C14" s="89"/>
      <c r="D14" s="29" t="s">
        <v>60</v>
      </c>
      <c r="E14" s="32">
        <v>2</v>
      </c>
      <c r="F14" s="165">
        <v>726696</v>
      </c>
      <c r="G14" s="53">
        <v>840405</v>
      </c>
      <c r="H14" s="94">
        <f>IF(AND(G14&gt; 0,F14&gt;0,F14&lt;=G14*6),F14/G14*100-100,"-")</f>
        <v>-13.530262195013123</v>
      </c>
      <c r="I14" s="165">
        <v>726696</v>
      </c>
      <c r="J14" s="53">
        <v>840405</v>
      </c>
      <c r="K14" s="94">
        <f>IF(AND(J14&gt; 0,I14&gt;0,I14&lt;=J14*6),I14/J14*100-100,"-")</f>
        <v>-13.530262195013123</v>
      </c>
    </row>
    <row r="15" spans="2:11" x14ac:dyDescent="0.25">
      <c r="B15" s="32"/>
      <c r="C15" s="89"/>
      <c r="D15" s="17" t="s">
        <v>61</v>
      </c>
      <c r="E15" s="92"/>
      <c r="F15" s="164"/>
      <c r="G15" s="45"/>
      <c r="H15" s="90"/>
      <c r="I15" s="164"/>
      <c r="J15" s="45"/>
      <c r="K15" s="90"/>
    </row>
    <row r="16" spans="2:11" x14ac:dyDescent="0.25">
      <c r="B16" s="32"/>
      <c r="C16" s="89"/>
      <c r="D16" s="20" t="s">
        <v>283</v>
      </c>
      <c r="E16" s="23"/>
      <c r="F16" s="201"/>
      <c r="G16" s="61"/>
      <c r="H16" s="62"/>
      <c r="I16" s="201"/>
      <c r="J16" s="61"/>
      <c r="K16" s="62"/>
    </row>
    <row r="17" spans="2:11" x14ac:dyDescent="0.25">
      <c r="B17" s="32" t="s">
        <v>26</v>
      </c>
      <c r="C17" s="89"/>
      <c r="D17" s="29" t="s">
        <v>285</v>
      </c>
      <c r="E17" s="32">
        <v>3</v>
      </c>
      <c r="F17" s="201">
        <v>354964</v>
      </c>
      <c r="G17" s="53">
        <v>468805</v>
      </c>
      <c r="H17" s="94">
        <f>IF(AND(G17&gt; 0,F17&gt;0,F17&lt;=G17*6),F17/G17*100-100,"-")</f>
        <v>-24.283230767589941</v>
      </c>
      <c r="I17" s="201">
        <v>354964</v>
      </c>
      <c r="J17" s="53">
        <v>468805</v>
      </c>
      <c r="K17" s="94">
        <f>IF(AND(J17&gt; 0,I17&gt;0,I17&lt;=J17*6),I17/J17*100-100,"-")</f>
        <v>-24.283230767589941</v>
      </c>
    </row>
    <row r="18" spans="2:11" x14ac:dyDescent="0.25">
      <c r="B18" s="32"/>
      <c r="C18" s="89"/>
      <c r="D18" s="17" t="s">
        <v>284</v>
      </c>
      <c r="E18" s="92"/>
      <c r="F18" s="202"/>
      <c r="G18" s="45"/>
      <c r="H18" s="90"/>
      <c r="I18" s="202"/>
      <c r="J18" s="45"/>
      <c r="K18" s="90"/>
    </row>
    <row r="19" spans="2:11" x14ac:dyDescent="0.25">
      <c r="B19" s="32"/>
      <c r="C19" s="89"/>
      <c r="D19" s="20"/>
      <c r="E19" s="23"/>
      <c r="F19" s="201"/>
      <c r="G19" s="61"/>
      <c r="H19" s="62"/>
      <c r="I19" s="201"/>
      <c r="J19" s="61"/>
      <c r="K19" s="62"/>
    </row>
    <row r="20" spans="2:11" x14ac:dyDescent="0.25">
      <c r="B20" s="32" t="s">
        <v>49</v>
      </c>
      <c r="C20" s="89"/>
      <c r="D20" s="29" t="s">
        <v>62</v>
      </c>
      <c r="E20" s="32">
        <v>4</v>
      </c>
      <c r="F20" s="201">
        <v>4012</v>
      </c>
      <c r="G20" s="53">
        <v>6094</v>
      </c>
      <c r="H20" s="94">
        <f>IF(AND(G20&gt; 0,F20&gt;0,F20&lt;=G20*6),F20/G20*100-100,"-")</f>
        <v>-34.164752215293731</v>
      </c>
      <c r="I20" s="201">
        <v>4012</v>
      </c>
      <c r="J20" s="53">
        <v>6094</v>
      </c>
      <c r="K20" s="94">
        <f>IF(AND(J20&gt; 0,I20&gt;0,I20&lt;=J20*6),I20/J20*100-100,"-")</f>
        <v>-34.164752215293731</v>
      </c>
    </row>
    <row r="21" spans="2:11" x14ac:dyDescent="0.25">
      <c r="B21" s="32"/>
      <c r="C21" s="89"/>
      <c r="D21" s="17"/>
      <c r="E21" s="92"/>
      <c r="F21" s="202"/>
      <c r="G21" s="45"/>
      <c r="H21" s="90"/>
      <c r="I21" s="202"/>
      <c r="J21" s="45"/>
      <c r="K21" s="90"/>
    </row>
    <row r="22" spans="2:11" x14ac:dyDescent="0.25">
      <c r="B22" s="32"/>
      <c r="C22" s="89"/>
      <c r="D22" s="20"/>
      <c r="E22" s="23"/>
      <c r="F22" s="201"/>
      <c r="G22" s="61"/>
      <c r="H22" s="62"/>
      <c r="I22" s="201"/>
      <c r="J22" s="61"/>
      <c r="K22" s="62"/>
    </row>
    <row r="23" spans="2:11" x14ac:dyDescent="0.25">
      <c r="B23" s="32" t="s">
        <v>49</v>
      </c>
      <c r="C23" s="89"/>
      <c r="D23" s="29" t="s">
        <v>63</v>
      </c>
      <c r="E23" s="32">
        <v>5</v>
      </c>
      <c r="F23" s="201">
        <v>-4588</v>
      </c>
      <c r="G23" s="53">
        <v>84631</v>
      </c>
      <c r="H23" s="222" t="s">
        <v>49</v>
      </c>
      <c r="I23" s="201">
        <v>-4588</v>
      </c>
      <c r="J23" s="53">
        <v>84631</v>
      </c>
      <c r="K23" s="222" t="s">
        <v>49</v>
      </c>
    </row>
    <row r="24" spans="2:11" x14ac:dyDescent="0.25">
      <c r="B24" s="32"/>
      <c r="C24" s="89"/>
      <c r="D24" s="17"/>
      <c r="E24" s="92"/>
      <c r="F24" s="202"/>
      <c r="G24" s="45"/>
      <c r="H24" s="90"/>
      <c r="I24" s="202"/>
      <c r="J24" s="45"/>
      <c r="K24" s="90"/>
    </row>
    <row r="25" spans="2:11" x14ac:dyDescent="0.25">
      <c r="B25" s="95"/>
      <c r="C25" s="96"/>
      <c r="D25" s="97"/>
      <c r="E25" s="98"/>
      <c r="F25" s="203"/>
      <c r="G25" s="203"/>
      <c r="H25" s="204"/>
      <c r="I25" s="203"/>
      <c r="J25" s="203"/>
      <c r="K25" s="204"/>
    </row>
    <row r="26" spans="2:11" x14ac:dyDescent="0.25">
      <c r="B26" s="95" t="s">
        <v>35</v>
      </c>
      <c r="C26" s="96"/>
      <c r="D26" s="99" t="s">
        <v>64</v>
      </c>
      <c r="E26" s="100">
        <v>6</v>
      </c>
      <c r="F26" s="205">
        <f>F11+F14+F17-F20-F23</f>
        <v>7712516</v>
      </c>
      <c r="G26" s="205">
        <f>G11+G14+G17-G20-G23</f>
        <v>8994443</v>
      </c>
      <c r="H26" s="206">
        <f>IF(AND(G26&gt; 0,F26&gt;0,F26&lt;=G26*6),F26/G26*100-100,"-")</f>
        <v>-14.252433419167815</v>
      </c>
      <c r="I26" s="205">
        <f>I11+I14+I17-I20-I23</f>
        <v>7712516</v>
      </c>
      <c r="J26" s="205">
        <f>J11+J14+J17-J20-J23</f>
        <v>8994443</v>
      </c>
      <c r="K26" s="206">
        <f>IF(AND(J26&gt; 0,I26&gt;0,I26&lt;=J26*6),I26/J26*100-100,"-")</f>
        <v>-14.252433419167815</v>
      </c>
    </row>
    <row r="27" spans="2:11" x14ac:dyDescent="0.25">
      <c r="B27" s="72"/>
      <c r="C27" s="96"/>
      <c r="D27" s="73"/>
      <c r="E27" s="101"/>
      <c r="F27" s="207"/>
      <c r="G27" s="207"/>
      <c r="H27" s="103"/>
      <c r="I27" s="207"/>
      <c r="J27" s="207"/>
      <c r="K27" s="103"/>
    </row>
    <row r="28" spans="2:11" x14ac:dyDescent="0.25">
      <c r="B28" s="23"/>
      <c r="C28" s="104"/>
      <c r="D28" s="21"/>
      <c r="E28" s="23"/>
      <c r="F28" s="53"/>
      <c r="G28" s="201"/>
      <c r="H28" s="62"/>
      <c r="I28" s="53"/>
      <c r="J28" s="201"/>
      <c r="K28" s="62"/>
    </row>
    <row r="29" spans="2:11" x14ac:dyDescent="0.25">
      <c r="B29" s="32" t="s">
        <v>49</v>
      </c>
      <c r="C29" s="89"/>
      <c r="D29" s="30" t="s">
        <v>65</v>
      </c>
      <c r="E29" s="32">
        <v>7</v>
      </c>
      <c r="F29" s="53">
        <v>3725</v>
      </c>
      <c r="G29" s="201">
        <v>17363</v>
      </c>
      <c r="H29" s="94">
        <f>IF(AND(G29&gt; 0,F29&gt;0,F29&lt;=G29*6),F29/G29*100-100,"-")</f>
        <v>-78.546334158843521</v>
      </c>
      <c r="I29" s="53">
        <v>3725</v>
      </c>
      <c r="J29" s="201">
        <v>17363</v>
      </c>
      <c r="K29" s="94">
        <f>IF(AND(J29&gt; 0,I29&gt;0,I29&lt;=J29*6),I29/J29*100-100,"-")</f>
        <v>-78.546334158843521</v>
      </c>
    </row>
    <row r="30" spans="2:11" x14ac:dyDescent="0.25">
      <c r="B30" s="32"/>
      <c r="C30" s="105"/>
      <c r="D30" s="36"/>
      <c r="E30" s="92"/>
      <c r="F30" s="45"/>
      <c r="G30" s="202"/>
      <c r="H30" s="90"/>
      <c r="I30" s="45"/>
      <c r="J30" s="202"/>
      <c r="K30" s="90"/>
    </row>
    <row r="31" spans="2:11" x14ac:dyDescent="0.25">
      <c r="B31" s="32"/>
      <c r="C31" s="104"/>
      <c r="D31" s="21" t="s">
        <v>66</v>
      </c>
      <c r="E31" s="23"/>
      <c r="F31" s="53"/>
      <c r="G31" s="201"/>
      <c r="H31" s="62"/>
      <c r="I31" s="53"/>
      <c r="J31" s="201"/>
      <c r="K31" s="62"/>
    </row>
    <row r="32" spans="2:11" x14ac:dyDescent="0.25">
      <c r="B32" s="32" t="s">
        <v>49</v>
      </c>
      <c r="C32" s="89"/>
      <c r="D32" s="30" t="s">
        <v>67</v>
      </c>
      <c r="E32" s="32">
        <v>8</v>
      </c>
      <c r="F32" s="53">
        <v>177249</v>
      </c>
      <c r="G32" s="201">
        <v>175631</v>
      </c>
      <c r="H32" s="94">
        <f>IF(AND(G32&gt; 0,F32&gt;0,F32&lt;=G32*6),F32/G32*100-100,"-")</f>
        <v>0.92124966549185672</v>
      </c>
      <c r="I32" s="53">
        <v>177249</v>
      </c>
      <c r="J32" s="201">
        <v>175631</v>
      </c>
      <c r="K32" s="94">
        <f>IF(AND(J32&gt; 0,I32&gt;0,I32&lt;=J32*6),I32/J32*100-100,"-")</f>
        <v>0.92124966549185672</v>
      </c>
    </row>
    <row r="33" spans="2:11" x14ac:dyDescent="0.25">
      <c r="B33" s="32"/>
      <c r="C33" s="105"/>
      <c r="D33" s="36" t="s">
        <v>68</v>
      </c>
      <c r="E33" s="92"/>
      <c r="F33" s="45"/>
      <c r="G33" s="202"/>
      <c r="H33" s="90"/>
      <c r="I33" s="45"/>
      <c r="J33" s="202"/>
      <c r="K33" s="90"/>
    </row>
    <row r="34" spans="2:11" x14ac:dyDescent="0.25">
      <c r="B34" s="95"/>
      <c r="C34" s="106"/>
      <c r="D34" s="107" t="s">
        <v>69</v>
      </c>
      <c r="E34" s="98"/>
      <c r="F34" s="208"/>
      <c r="G34" s="209"/>
      <c r="H34" s="204"/>
      <c r="I34" s="208"/>
      <c r="J34" s="209"/>
      <c r="K34" s="204"/>
    </row>
    <row r="35" spans="2:11" x14ac:dyDescent="0.25">
      <c r="B35" s="95" t="s">
        <v>35</v>
      </c>
      <c r="C35" s="96"/>
      <c r="D35" s="108" t="s">
        <v>70</v>
      </c>
      <c r="E35" s="100">
        <v>9</v>
      </c>
      <c r="F35" s="205">
        <f>F26-F29-F32</f>
        <v>7531542</v>
      </c>
      <c r="G35" s="205">
        <f>G26-G29-G32</f>
        <v>8801449</v>
      </c>
      <c r="H35" s="206">
        <f>IF(AND(G35&gt; 0,F35&gt;0,F35&lt;=G35*6),F35/G35*100-100,"-")</f>
        <v>-14.42838559878038</v>
      </c>
      <c r="I35" s="205">
        <f>I26-I29-I32</f>
        <v>7531542</v>
      </c>
      <c r="J35" s="205">
        <f>J26-J29-J32</f>
        <v>8801449</v>
      </c>
      <c r="K35" s="206">
        <f>IF(AND(J35&gt; 0,I35&gt;0,I35&lt;=J35*6),I35/J35*100-100,"-")</f>
        <v>-14.42838559878038</v>
      </c>
    </row>
    <row r="36" spans="2:11" x14ac:dyDescent="0.25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5"/>
  </sheetData>
  <phoneticPr fontId="0" type="noConversion"/>
  <hyperlinks>
    <hyperlink ref="K1" location="Inhalt!F18" display="Inhalt!F18" xr:uid="{00000000-0004-0000-0500-000000000000}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6" zeroHeight="1" x14ac:dyDescent="0.25"/>
  <cols>
    <col min="1" max="1" width="2.6640625" style="9" customWidth="1"/>
    <col min="2" max="2" width="1.109375" style="9" customWidth="1"/>
    <col min="3" max="3" width="22.6640625" style="9" customWidth="1"/>
    <col min="4" max="4" width="3.33203125" style="9" customWidth="1"/>
    <col min="5" max="5" width="12.6640625" style="9" customWidth="1"/>
    <col min="6" max="6" width="2.33203125" style="9" customWidth="1"/>
    <col min="7" max="10" width="11.44140625" style="9" customWidth="1"/>
    <col min="11" max="12" width="13.44140625" style="9" customWidth="1"/>
    <col min="13" max="13" width="12.5546875" style="9" customWidth="1"/>
    <col min="14" max="14" width="3.33203125" style="9" customWidth="1"/>
    <col min="15" max="16384" width="9.109375" style="9" hidden="1"/>
  </cols>
  <sheetData>
    <row r="1" spans="2:13" ht="15.6" x14ac:dyDescent="0.3">
      <c r="B1" s="194" t="s">
        <v>363</v>
      </c>
      <c r="C1" s="6"/>
      <c r="D1" s="6"/>
      <c r="E1" s="6"/>
      <c r="F1" s="6"/>
      <c r="G1" s="6"/>
      <c r="H1" s="6"/>
      <c r="I1" s="6"/>
      <c r="J1" s="6"/>
      <c r="K1" s="6"/>
      <c r="L1" s="6"/>
      <c r="M1" s="302" t="str">
        <f>INDEX(rP1.Inhalte,22,1)</f>
        <v>zurück zum Inhaltsverzeichnis</v>
      </c>
    </row>
    <row r="2" spans="2:13" ht="5.0999999999999996" customHeight="1" x14ac:dyDescent="0.25"/>
    <row r="3" spans="2:13" x14ac:dyDescent="0.25">
      <c r="B3" s="9" t="s">
        <v>72</v>
      </c>
      <c r="M3" s="16" t="s">
        <v>73</v>
      </c>
    </row>
    <row r="4" spans="2:13" ht="5.0999999999999996" customHeight="1" x14ac:dyDescent="0.25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5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5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5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5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5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5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5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5">
      <c r="B12" s="89"/>
      <c r="C12" s="17" t="s">
        <v>105</v>
      </c>
      <c r="D12" s="92">
        <v>1</v>
      </c>
      <c r="E12" s="122">
        <v>540367</v>
      </c>
      <c r="F12" s="123"/>
      <c r="G12" s="93">
        <v>0</v>
      </c>
      <c r="H12" s="93">
        <v>214167</v>
      </c>
      <c r="I12" s="93">
        <v>23017</v>
      </c>
      <c r="J12" s="93">
        <v>0</v>
      </c>
      <c r="K12" s="93">
        <v>394028</v>
      </c>
      <c r="L12" s="93">
        <v>541648</v>
      </c>
      <c r="M12" s="93">
        <f>E12-G12-H12+I12+J12+K12+L12</f>
        <v>1284893</v>
      </c>
    </row>
    <row r="13" spans="2:13" x14ac:dyDescent="0.25">
      <c r="B13" s="89"/>
      <c r="C13" s="17" t="s">
        <v>106</v>
      </c>
      <c r="D13" s="38">
        <v>2</v>
      </c>
      <c r="E13" s="122">
        <v>1390089</v>
      </c>
      <c r="F13" s="123"/>
      <c r="G13" s="93">
        <v>0</v>
      </c>
      <c r="H13" s="93">
        <v>3362</v>
      </c>
      <c r="I13" s="93">
        <v>0</v>
      </c>
      <c r="J13" s="93">
        <v>0</v>
      </c>
      <c r="K13" s="93">
        <v>4050</v>
      </c>
      <c r="L13" s="93">
        <v>53851</v>
      </c>
      <c r="M13" s="93">
        <f t="shared" ref="M13:M19" si="0">E13-G13-H13+I13+J13+K13+L13</f>
        <v>1444628</v>
      </c>
    </row>
    <row r="14" spans="2:13" x14ac:dyDescent="0.25">
      <c r="B14" s="89"/>
      <c r="C14" s="17" t="s">
        <v>107</v>
      </c>
      <c r="D14" s="38">
        <v>3</v>
      </c>
      <c r="E14" s="122">
        <v>323482</v>
      </c>
      <c r="F14" s="123"/>
      <c r="G14" s="93">
        <v>0</v>
      </c>
      <c r="H14" s="93">
        <v>48896</v>
      </c>
      <c r="I14" s="93">
        <v>241524</v>
      </c>
      <c r="J14" s="93">
        <v>0</v>
      </c>
      <c r="K14" s="93">
        <v>9037</v>
      </c>
      <c r="L14" s="93">
        <v>30255</v>
      </c>
      <c r="M14" s="93">
        <f t="shared" si="0"/>
        <v>555402</v>
      </c>
    </row>
    <row r="15" spans="2:13" x14ac:dyDescent="0.25">
      <c r="B15" s="89"/>
      <c r="C15" s="17" t="s">
        <v>108</v>
      </c>
      <c r="D15" s="38">
        <v>4</v>
      </c>
      <c r="E15" s="122">
        <v>2307000</v>
      </c>
      <c r="F15" s="123"/>
      <c r="G15" s="93">
        <v>149</v>
      </c>
      <c r="H15" s="93">
        <v>13814</v>
      </c>
      <c r="I15" s="93">
        <v>0</v>
      </c>
      <c r="J15" s="93">
        <v>0</v>
      </c>
      <c r="K15" s="93">
        <v>330373</v>
      </c>
      <c r="L15" s="93">
        <v>592587</v>
      </c>
      <c r="M15" s="93">
        <f t="shared" si="0"/>
        <v>3215997</v>
      </c>
    </row>
    <row r="16" spans="2:13" x14ac:dyDescent="0.25">
      <c r="B16" s="89"/>
      <c r="C16" s="17" t="s">
        <v>109</v>
      </c>
      <c r="D16" s="38">
        <v>5</v>
      </c>
      <c r="E16" s="122">
        <v>809321</v>
      </c>
      <c r="F16" s="123"/>
      <c r="G16" s="93">
        <v>1108</v>
      </c>
      <c r="H16" s="93">
        <v>12661</v>
      </c>
      <c r="I16" s="93">
        <v>0</v>
      </c>
      <c r="J16" s="93">
        <v>1742</v>
      </c>
      <c r="K16" s="93">
        <v>15097</v>
      </c>
      <c r="L16" s="93">
        <v>117920</v>
      </c>
      <c r="M16" s="93">
        <f t="shared" si="0"/>
        <v>930311</v>
      </c>
    </row>
    <row r="17" spans="2:13" x14ac:dyDescent="0.25">
      <c r="B17" s="89"/>
      <c r="C17" s="17" t="s">
        <v>110</v>
      </c>
      <c r="D17" s="38">
        <v>6</v>
      </c>
      <c r="E17" s="122">
        <v>110636</v>
      </c>
      <c r="F17" s="123"/>
      <c r="G17" s="93">
        <v>0</v>
      </c>
      <c r="H17" s="93">
        <v>57587</v>
      </c>
      <c r="I17" s="93">
        <v>0</v>
      </c>
      <c r="J17" s="93">
        <v>368</v>
      </c>
      <c r="K17" s="93">
        <v>3284</v>
      </c>
      <c r="L17" s="93">
        <v>5194</v>
      </c>
      <c r="M17" s="93">
        <f t="shared" si="0"/>
        <v>61895</v>
      </c>
    </row>
    <row r="18" spans="2:13" x14ac:dyDescent="0.25">
      <c r="B18" s="89"/>
      <c r="C18" s="17" t="s">
        <v>111</v>
      </c>
      <c r="D18" s="38">
        <v>7</v>
      </c>
      <c r="E18" s="122">
        <v>396219</v>
      </c>
      <c r="F18" s="123"/>
      <c r="G18" s="93">
        <v>47399</v>
      </c>
      <c r="H18" s="93">
        <v>6364</v>
      </c>
      <c r="I18" s="93">
        <v>0</v>
      </c>
      <c r="J18" s="93">
        <v>11226</v>
      </c>
      <c r="K18" s="93">
        <v>0</v>
      </c>
      <c r="L18" s="93">
        <v>104</v>
      </c>
      <c r="M18" s="93">
        <f t="shared" si="0"/>
        <v>353786</v>
      </c>
    </row>
    <row r="19" spans="2:13" x14ac:dyDescent="0.25">
      <c r="B19" s="105"/>
      <c r="C19" s="17" t="s">
        <v>112</v>
      </c>
      <c r="D19" s="38">
        <v>8</v>
      </c>
      <c r="E19" s="122">
        <v>261561</v>
      </c>
      <c r="F19" s="123"/>
      <c r="G19" s="93">
        <v>0</v>
      </c>
      <c r="H19" s="93">
        <v>92021</v>
      </c>
      <c r="I19" s="93">
        <v>0</v>
      </c>
      <c r="J19" s="93">
        <v>2640</v>
      </c>
      <c r="K19" s="93">
        <v>88319</v>
      </c>
      <c r="L19" s="93">
        <v>6722</v>
      </c>
      <c r="M19" s="93">
        <f t="shared" si="0"/>
        <v>267221</v>
      </c>
    </row>
    <row r="20" spans="2:13" ht="3.9" customHeight="1" x14ac:dyDescent="0.25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5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5">
      <c r="B22" s="89"/>
      <c r="C22" s="17" t="s">
        <v>114</v>
      </c>
      <c r="D22" s="92">
        <v>9</v>
      </c>
      <c r="E22" s="122">
        <v>219352</v>
      </c>
      <c r="F22" s="123"/>
      <c r="G22" s="93">
        <v>6374</v>
      </c>
      <c r="H22" s="93">
        <v>49209</v>
      </c>
      <c r="I22" s="93">
        <v>15201</v>
      </c>
      <c r="J22" s="93">
        <v>0</v>
      </c>
      <c r="K22" s="93">
        <v>22002</v>
      </c>
      <c r="L22" s="93">
        <v>102954</v>
      </c>
      <c r="M22" s="93">
        <f>E22-G22-H22+I22+J22+K22+L22</f>
        <v>303926</v>
      </c>
    </row>
    <row r="23" spans="2:13" x14ac:dyDescent="0.25">
      <c r="B23" s="89"/>
      <c r="C23" s="17" t="s">
        <v>115</v>
      </c>
      <c r="D23" s="38">
        <v>10</v>
      </c>
      <c r="E23" s="122">
        <v>286283</v>
      </c>
      <c r="F23" s="123"/>
      <c r="G23" s="93">
        <v>266773</v>
      </c>
      <c r="H23" s="93">
        <v>8664</v>
      </c>
      <c r="I23" s="93">
        <v>18846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29692</v>
      </c>
    </row>
    <row r="24" spans="2:13" x14ac:dyDescent="0.25">
      <c r="B24" s="89"/>
      <c r="C24" s="17" t="s">
        <v>116</v>
      </c>
      <c r="D24" s="38">
        <v>11</v>
      </c>
      <c r="E24" s="122">
        <v>60997</v>
      </c>
      <c r="F24" s="123"/>
      <c r="G24" s="93">
        <v>0</v>
      </c>
      <c r="H24" s="93">
        <v>37749</v>
      </c>
      <c r="I24" s="93">
        <v>92</v>
      </c>
      <c r="J24" s="93">
        <v>699</v>
      </c>
      <c r="K24" s="93">
        <v>0</v>
      </c>
      <c r="L24" s="93">
        <v>8872</v>
      </c>
      <c r="M24" s="93">
        <f t="shared" si="1"/>
        <v>32911</v>
      </c>
    </row>
    <row r="25" spans="2:13" x14ac:dyDescent="0.25">
      <c r="B25" s="89"/>
      <c r="C25" s="17" t="s">
        <v>117</v>
      </c>
      <c r="D25" s="38">
        <v>12</v>
      </c>
      <c r="E25" s="122">
        <v>5987</v>
      </c>
      <c r="F25" s="123"/>
      <c r="G25" s="93">
        <v>0</v>
      </c>
      <c r="H25" s="93">
        <v>170</v>
      </c>
      <c r="I25" s="93">
        <v>2381</v>
      </c>
      <c r="J25" s="93">
        <v>0</v>
      </c>
      <c r="K25" s="93">
        <v>934</v>
      </c>
      <c r="L25" s="93">
        <v>7317</v>
      </c>
      <c r="M25" s="93">
        <f t="shared" si="1"/>
        <v>16449</v>
      </c>
    </row>
    <row r="26" spans="2:13" x14ac:dyDescent="0.25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273</v>
      </c>
      <c r="M26" s="93">
        <f t="shared" si="1"/>
        <v>273</v>
      </c>
    </row>
    <row r="27" spans="2:13" x14ac:dyDescent="0.25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5">
      <c r="B28" s="89"/>
      <c r="C28" s="17" t="s">
        <v>120</v>
      </c>
      <c r="D28" s="38">
        <v>15</v>
      </c>
      <c r="E28" s="122">
        <v>190671</v>
      </c>
      <c r="F28" s="123"/>
      <c r="G28" s="93">
        <v>0</v>
      </c>
      <c r="H28" s="93">
        <v>3554</v>
      </c>
      <c r="I28" s="93">
        <v>0</v>
      </c>
      <c r="J28" s="93">
        <v>0</v>
      </c>
      <c r="K28" s="93">
        <v>0</v>
      </c>
      <c r="L28" s="93">
        <v>228675</v>
      </c>
      <c r="M28" s="93">
        <f t="shared" si="1"/>
        <v>415792</v>
      </c>
    </row>
    <row r="29" spans="2:13" x14ac:dyDescent="0.25">
      <c r="B29" s="89"/>
      <c r="C29" s="17" t="s">
        <v>121</v>
      </c>
      <c r="D29" s="38">
        <v>16</v>
      </c>
      <c r="E29" s="122">
        <v>13</v>
      </c>
      <c r="F29" s="123"/>
      <c r="G29" s="93">
        <v>0</v>
      </c>
      <c r="H29" s="93">
        <v>262</v>
      </c>
      <c r="I29" s="93">
        <v>0</v>
      </c>
      <c r="J29" s="93">
        <v>0</v>
      </c>
      <c r="K29" s="93">
        <v>0</v>
      </c>
      <c r="L29" s="93">
        <v>1704</v>
      </c>
      <c r="M29" s="93">
        <f t="shared" si="1"/>
        <v>1455</v>
      </c>
    </row>
    <row r="30" spans="2:13" x14ac:dyDescent="0.25">
      <c r="B30" s="89"/>
      <c r="C30" s="17" t="s">
        <v>278</v>
      </c>
      <c r="D30" s="38">
        <v>17</v>
      </c>
      <c r="E30" s="122">
        <v>245110</v>
      </c>
      <c r="F30" s="126"/>
      <c r="G30" s="93">
        <v>0</v>
      </c>
      <c r="H30" s="93">
        <v>125259</v>
      </c>
      <c r="I30" s="93">
        <v>0</v>
      </c>
      <c r="J30" s="93">
        <v>20406</v>
      </c>
      <c r="K30" s="93">
        <v>3597</v>
      </c>
      <c r="L30" s="93">
        <v>78872</v>
      </c>
      <c r="M30" s="93">
        <f t="shared" si="1"/>
        <v>222726</v>
      </c>
    </row>
    <row r="31" spans="2:13" x14ac:dyDescent="0.25">
      <c r="B31" s="89"/>
      <c r="C31" s="17" t="s">
        <v>124</v>
      </c>
      <c r="D31" s="38">
        <v>18</v>
      </c>
      <c r="E31" s="122">
        <v>110686</v>
      </c>
      <c r="F31" s="123"/>
      <c r="G31" s="93">
        <v>0</v>
      </c>
      <c r="H31" s="93">
        <v>1510</v>
      </c>
      <c r="I31" s="93">
        <v>0</v>
      </c>
      <c r="J31" s="93">
        <v>0</v>
      </c>
      <c r="K31" s="93">
        <v>66</v>
      </c>
      <c r="L31" s="93">
        <v>1307</v>
      </c>
      <c r="M31" s="93">
        <f t="shared" si="1"/>
        <v>110549</v>
      </c>
    </row>
    <row r="32" spans="2:13" x14ac:dyDescent="0.25">
      <c r="B32" s="89"/>
      <c r="C32" s="17" t="s">
        <v>125</v>
      </c>
      <c r="D32" s="38">
        <v>19</v>
      </c>
      <c r="E32" s="122">
        <v>145091</v>
      </c>
      <c r="F32" s="123"/>
      <c r="G32" s="93">
        <v>56719</v>
      </c>
      <c r="H32" s="93">
        <v>0</v>
      </c>
      <c r="I32" s="93">
        <v>0</v>
      </c>
      <c r="J32" s="93">
        <v>0</v>
      </c>
      <c r="K32" s="93">
        <v>28276</v>
      </c>
      <c r="L32" s="93">
        <v>897</v>
      </c>
      <c r="M32" s="93">
        <f t="shared" si="1"/>
        <v>117545</v>
      </c>
    </row>
    <row r="33" spans="2:13" x14ac:dyDescent="0.25">
      <c r="B33" s="89"/>
      <c r="C33" s="17" t="s">
        <v>126</v>
      </c>
      <c r="D33" s="38">
        <v>20</v>
      </c>
      <c r="E33" s="122">
        <v>29019</v>
      </c>
      <c r="F33" s="123"/>
      <c r="G33" s="93">
        <v>0</v>
      </c>
      <c r="H33" s="93">
        <v>23530</v>
      </c>
      <c r="I33" s="93">
        <v>0</v>
      </c>
      <c r="J33" s="93">
        <v>0</v>
      </c>
      <c r="K33" s="93">
        <v>15474</v>
      </c>
      <c r="L33" s="93">
        <v>9260</v>
      </c>
      <c r="M33" s="93">
        <f t="shared" si="1"/>
        <v>30223</v>
      </c>
    </row>
    <row r="34" spans="2:13" x14ac:dyDescent="0.25">
      <c r="B34" s="89"/>
      <c r="C34" s="17" t="s">
        <v>127</v>
      </c>
      <c r="D34" s="38">
        <v>21</v>
      </c>
      <c r="E34" s="122">
        <v>99658</v>
      </c>
      <c r="F34" s="123"/>
      <c r="G34" s="93">
        <v>49688</v>
      </c>
      <c r="H34" s="93">
        <v>27917</v>
      </c>
      <c r="I34" s="93">
        <v>69003</v>
      </c>
      <c r="J34" s="93">
        <v>0</v>
      </c>
      <c r="K34" s="93">
        <v>0</v>
      </c>
      <c r="L34" s="93">
        <v>1100</v>
      </c>
      <c r="M34" s="93">
        <f t="shared" si="1"/>
        <v>92156</v>
      </c>
    </row>
    <row r="35" spans="2:13" s="51" customFormat="1" x14ac:dyDescent="0.25">
      <c r="B35" s="82" t="s">
        <v>128</v>
      </c>
      <c r="C35" s="83"/>
      <c r="D35" s="74">
        <v>22</v>
      </c>
      <c r="E35" s="127">
        <f>SUM(E12:E34)</f>
        <v>7531542</v>
      </c>
      <c r="F35" s="128"/>
      <c r="G35" s="127">
        <f>SUM(G12:G34)</f>
        <v>428210</v>
      </c>
      <c r="H35" s="127">
        <f t="shared" ref="H35:M35" si="2">SUM(H12:H34)</f>
        <v>726696</v>
      </c>
      <c r="I35" s="127">
        <f t="shared" si="2"/>
        <v>370064</v>
      </c>
      <c r="J35" s="127">
        <f t="shared" si="2"/>
        <v>37081</v>
      </c>
      <c r="K35" s="127">
        <f t="shared" si="2"/>
        <v>914537</v>
      </c>
      <c r="L35" s="127">
        <f t="shared" si="2"/>
        <v>1789512</v>
      </c>
      <c r="M35" s="129">
        <f t="shared" si="2"/>
        <v>9487830</v>
      </c>
    </row>
    <row r="36" spans="2:13" ht="7.5" customHeight="1" x14ac:dyDescent="0.25"/>
    <row r="37" spans="2:13" x14ac:dyDescent="0.25">
      <c r="B37" s="67" t="s">
        <v>281</v>
      </c>
      <c r="C37" s="130"/>
      <c r="D37" s="130"/>
      <c r="E37" s="130"/>
      <c r="F37" s="130"/>
      <c r="G37" s="131"/>
    </row>
    <row r="38" spans="2:13" x14ac:dyDescent="0.25">
      <c r="C38" s="130" t="s">
        <v>280</v>
      </c>
      <c r="D38" s="301" t="s">
        <v>35</v>
      </c>
      <c r="E38" s="130">
        <v>17136</v>
      </c>
      <c r="F38" s="130"/>
      <c r="G38" s="131"/>
    </row>
    <row r="39" spans="2:13" x14ac:dyDescent="0.25">
      <c r="C39" s="130" t="s">
        <v>282</v>
      </c>
      <c r="D39" s="301" t="s">
        <v>35</v>
      </c>
      <c r="E39" s="130">
        <v>3270</v>
      </c>
      <c r="F39" s="130"/>
    </row>
  </sheetData>
  <phoneticPr fontId="0" type="noConversion"/>
  <hyperlinks>
    <hyperlink ref="M1" location="Inhalt!F19" display="Inhalt!F19" xr:uid="{00000000-0004-0000-0600-000000000000}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Daten&amp;R8.8.2022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5.6640625" style="9" customWidth="1"/>
    <col min="4" max="4" width="3.332031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194" t="s">
        <v>363</v>
      </c>
      <c r="C1" s="6"/>
      <c r="D1" s="6"/>
      <c r="E1" s="6"/>
      <c r="F1" s="6"/>
      <c r="G1" s="6"/>
      <c r="H1" s="6"/>
      <c r="I1" s="220"/>
      <c r="J1" s="302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129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5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5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5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93">
        <v>540367</v>
      </c>
      <c r="F11" s="93">
        <v>555535</v>
      </c>
      <c r="G11" s="195">
        <f t="shared" ref="G11:G18" si="0">IF(AND(F11&gt; 0,E11&gt;0,E11&lt;=F11*6),E11/F11*100-100,"-")</f>
        <v>-2.7303410226178357</v>
      </c>
      <c r="H11" s="93">
        <v>540367</v>
      </c>
      <c r="I11" s="93">
        <v>555535</v>
      </c>
      <c r="J11" s="195">
        <f t="shared" ref="J11:J18" si="1">IF(AND(I11&gt; 0,H11&gt;0,H11&lt;=I11*6),H11/I11*100-100,"-")</f>
        <v>-2.7303410226178357</v>
      </c>
    </row>
    <row r="12" spans="2:14" x14ac:dyDescent="0.25">
      <c r="B12" s="89"/>
      <c r="C12" s="17" t="s">
        <v>106</v>
      </c>
      <c r="D12" s="38">
        <v>2</v>
      </c>
      <c r="E12" s="93">
        <v>1390089</v>
      </c>
      <c r="F12" s="93">
        <v>1664751</v>
      </c>
      <c r="G12" s="195">
        <f t="shared" si="0"/>
        <v>-16.498683586914794</v>
      </c>
      <c r="H12" s="93">
        <v>1390089</v>
      </c>
      <c r="I12" s="93">
        <v>1664751</v>
      </c>
      <c r="J12" s="195">
        <f t="shared" si="1"/>
        <v>-16.498683586914794</v>
      </c>
    </row>
    <row r="13" spans="2:14" x14ac:dyDescent="0.25">
      <c r="B13" s="89"/>
      <c r="C13" s="17" t="s">
        <v>107</v>
      </c>
      <c r="D13" s="38">
        <v>3</v>
      </c>
      <c r="E13" s="93">
        <v>323482</v>
      </c>
      <c r="F13" s="93">
        <v>271990</v>
      </c>
      <c r="G13" s="195">
        <f t="shared" si="0"/>
        <v>18.931578366851738</v>
      </c>
      <c r="H13" s="93">
        <v>323482</v>
      </c>
      <c r="I13" s="93">
        <v>271990</v>
      </c>
      <c r="J13" s="195">
        <f t="shared" si="1"/>
        <v>18.931578366851738</v>
      </c>
    </row>
    <row r="14" spans="2:14" x14ac:dyDescent="0.25">
      <c r="B14" s="89"/>
      <c r="C14" s="17" t="s">
        <v>108</v>
      </c>
      <c r="D14" s="38">
        <v>4</v>
      </c>
      <c r="E14" s="93">
        <v>2307000</v>
      </c>
      <c r="F14" s="93">
        <v>2835621</v>
      </c>
      <c r="G14" s="195">
        <f t="shared" si="0"/>
        <v>-18.642159865510948</v>
      </c>
      <c r="H14" s="93">
        <v>2307000</v>
      </c>
      <c r="I14" s="93">
        <v>2835621</v>
      </c>
      <c r="J14" s="195">
        <f t="shared" si="1"/>
        <v>-18.642159865510948</v>
      </c>
    </row>
    <row r="15" spans="2:14" x14ac:dyDescent="0.25">
      <c r="B15" s="89"/>
      <c r="C15" s="17" t="s">
        <v>109</v>
      </c>
      <c r="D15" s="38">
        <v>5</v>
      </c>
      <c r="E15" s="93">
        <v>809321</v>
      </c>
      <c r="F15" s="93">
        <v>1076480</v>
      </c>
      <c r="G15" s="195">
        <f t="shared" si="0"/>
        <v>-24.817832193816884</v>
      </c>
      <c r="H15" s="93">
        <v>809321</v>
      </c>
      <c r="I15" s="93">
        <v>1076480</v>
      </c>
      <c r="J15" s="195">
        <f t="shared" si="1"/>
        <v>-24.817832193816884</v>
      </c>
    </row>
    <row r="16" spans="2:14" x14ac:dyDescent="0.25">
      <c r="B16" s="89"/>
      <c r="C16" s="17" t="s">
        <v>110</v>
      </c>
      <c r="D16" s="38">
        <v>6</v>
      </c>
      <c r="E16" s="93">
        <v>110636</v>
      </c>
      <c r="F16" s="93">
        <v>240074</v>
      </c>
      <c r="G16" s="195">
        <f t="shared" si="0"/>
        <v>-53.91587593825237</v>
      </c>
      <c r="H16" s="93">
        <v>110636</v>
      </c>
      <c r="I16" s="93">
        <v>240074</v>
      </c>
      <c r="J16" s="195">
        <f t="shared" si="1"/>
        <v>-53.91587593825237</v>
      </c>
    </row>
    <row r="17" spans="2:10" x14ac:dyDescent="0.25">
      <c r="B17" s="89"/>
      <c r="C17" s="17" t="s">
        <v>111</v>
      </c>
      <c r="D17" s="38">
        <v>7</v>
      </c>
      <c r="E17" s="93">
        <v>396219</v>
      </c>
      <c r="F17" s="93">
        <v>339260</v>
      </c>
      <c r="G17" s="195">
        <f t="shared" si="0"/>
        <v>16.789188233213466</v>
      </c>
      <c r="H17" s="93">
        <v>396219</v>
      </c>
      <c r="I17" s="93">
        <v>339260</v>
      </c>
      <c r="J17" s="195">
        <f t="shared" si="1"/>
        <v>16.789188233213466</v>
      </c>
    </row>
    <row r="18" spans="2:10" x14ac:dyDescent="0.25">
      <c r="B18" s="105"/>
      <c r="C18" s="17" t="s">
        <v>112</v>
      </c>
      <c r="D18" s="38">
        <v>8</v>
      </c>
      <c r="E18" s="93">
        <v>261561</v>
      </c>
      <c r="F18" s="93">
        <v>153972</v>
      </c>
      <c r="G18" s="195">
        <f t="shared" si="0"/>
        <v>69.875691684202309</v>
      </c>
      <c r="H18" s="93">
        <v>261561</v>
      </c>
      <c r="I18" s="93">
        <v>153972</v>
      </c>
      <c r="J18" s="195">
        <f t="shared" si="1"/>
        <v>69.875691684202309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5">
      <c r="B20" s="89" t="s">
        <v>113</v>
      </c>
      <c r="C20" s="29"/>
      <c r="D20" s="23"/>
      <c r="E20" s="91"/>
      <c r="F20" s="91"/>
      <c r="G20" s="193"/>
      <c r="H20" s="91"/>
      <c r="I20" s="91"/>
      <c r="J20" s="196"/>
    </row>
    <row r="21" spans="2:10" x14ac:dyDescent="0.25">
      <c r="B21" s="89"/>
      <c r="C21" s="17" t="s">
        <v>114</v>
      </c>
      <c r="D21" s="92">
        <v>9</v>
      </c>
      <c r="E21" s="93">
        <v>219352</v>
      </c>
      <c r="F21" s="93">
        <v>245022</v>
      </c>
      <c r="G21" s="195">
        <f t="shared" ref="G21:G34" si="2">IF(AND(F21&gt; 0,E21&gt;0,E21&lt;=F21*6),E21/F21*100-100,"-")</f>
        <v>-10.476610263568162</v>
      </c>
      <c r="H21" s="93">
        <v>219352</v>
      </c>
      <c r="I21" s="93">
        <v>245022</v>
      </c>
      <c r="J21" s="195">
        <f t="shared" ref="J21:J34" si="3">IF(AND(I21&gt; 0,H21&gt;0,H21&lt;=I21*6),H21/I21*100-100,"-")</f>
        <v>-10.476610263568162</v>
      </c>
    </row>
    <row r="22" spans="2:10" x14ac:dyDescent="0.25">
      <c r="B22" s="89"/>
      <c r="C22" s="17" t="s">
        <v>115</v>
      </c>
      <c r="D22" s="38">
        <v>10</v>
      </c>
      <c r="E22" s="93">
        <v>286283</v>
      </c>
      <c r="F22" s="93">
        <v>330424</v>
      </c>
      <c r="G22" s="195">
        <f t="shared" si="2"/>
        <v>-13.358896448199886</v>
      </c>
      <c r="H22" s="93">
        <v>286283</v>
      </c>
      <c r="I22" s="93">
        <v>330424</v>
      </c>
      <c r="J22" s="195">
        <f t="shared" si="3"/>
        <v>-13.358896448199886</v>
      </c>
    </row>
    <row r="23" spans="2:10" x14ac:dyDescent="0.25">
      <c r="B23" s="89"/>
      <c r="C23" s="17" t="s">
        <v>116</v>
      </c>
      <c r="D23" s="38">
        <v>11</v>
      </c>
      <c r="E23" s="93">
        <v>60997</v>
      </c>
      <c r="F23" s="93">
        <v>38676</v>
      </c>
      <c r="G23" s="195">
        <f t="shared" si="2"/>
        <v>57.712793463646705</v>
      </c>
      <c r="H23" s="93">
        <v>60997</v>
      </c>
      <c r="I23" s="93">
        <v>38676</v>
      </c>
      <c r="J23" s="195">
        <f t="shared" si="3"/>
        <v>57.712793463646705</v>
      </c>
    </row>
    <row r="24" spans="2:10" x14ac:dyDescent="0.25">
      <c r="B24" s="89"/>
      <c r="C24" s="17" t="s">
        <v>117</v>
      </c>
      <c r="D24" s="38">
        <v>12</v>
      </c>
      <c r="E24" s="93">
        <v>5987</v>
      </c>
      <c r="F24" s="93">
        <v>5673</v>
      </c>
      <c r="G24" s="195">
        <f t="shared" si="2"/>
        <v>5.5349903049532827</v>
      </c>
      <c r="H24" s="93">
        <v>5987</v>
      </c>
      <c r="I24" s="93">
        <v>5673</v>
      </c>
      <c r="J24" s="195">
        <f t="shared" si="3"/>
        <v>5.5349903049532827</v>
      </c>
    </row>
    <row r="25" spans="2:10" x14ac:dyDescent="0.25">
      <c r="B25" s="89"/>
      <c r="C25" s="17" t="s">
        <v>118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190671</v>
      </c>
      <c r="F27" s="93">
        <v>438252</v>
      </c>
      <c r="G27" s="195">
        <f t="shared" si="2"/>
        <v>-56.492839736042278</v>
      </c>
      <c r="H27" s="93">
        <v>190671</v>
      </c>
      <c r="I27" s="93">
        <v>438252</v>
      </c>
      <c r="J27" s="195">
        <f t="shared" si="3"/>
        <v>-56.492839736042278</v>
      </c>
    </row>
    <row r="28" spans="2:10" x14ac:dyDescent="0.25">
      <c r="B28" s="89"/>
      <c r="C28" s="17" t="s">
        <v>121</v>
      </c>
      <c r="D28" s="38">
        <v>16</v>
      </c>
      <c r="E28" s="93">
        <v>13</v>
      </c>
      <c r="F28" s="93">
        <v>4</v>
      </c>
      <c r="G28" s="195">
        <f t="shared" si="2"/>
        <v>225</v>
      </c>
      <c r="H28" s="93">
        <v>13</v>
      </c>
      <c r="I28" s="93">
        <v>4</v>
      </c>
      <c r="J28" s="195">
        <f t="shared" si="3"/>
        <v>225</v>
      </c>
    </row>
    <row r="29" spans="2:10" x14ac:dyDescent="0.25">
      <c r="B29" s="89"/>
      <c r="C29" s="17" t="s">
        <v>122</v>
      </c>
      <c r="D29" s="38">
        <v>17</v>
      </c>
      <c r="E29" s="93">
        <v>245110</v>
      </c>
      <c r="F29" s="93">
        <v>201706</v>
      </c>
      <c r="G29" s="195">
        <f t="shared" si="2"/>
        <v>21.518447641617016</v>
      </c>
      <c r="H29" s="93">
        <v>245110</v>
      </c>
      <c r="I29" s="93">
        <v>201706</v>
      </c>
      <c r="J29" s="195">
        <f t="shared" si="3"/>
        <v>21.518447641617016</v>
      </c>
    </row>
    <row r="30" spans="2:10" x14ac:dyDescent="0.25">
      <c r="B30" s="89"/>
      <c r="C30" s="17" t="s">
        <v>124</v>
      </c>
      <c r="D30" s="38">
        <v>18</v>
      </c>
      <c r="E30" s="93">
        <v>110686</v>
      </c>
      <c r="F30" s="93">
        <v>86003</v>
      </c>
      <c r="G30" s="195">
        <f t="shared" si="2"/>
        <v>28.700161622268979</v>
      </c>
      <c r="H30" s="93">
        <v>110686</v>
      </c>
      <c r="I30" s="93">
        <v>86003</v>
      </c>
      <c r="J30" s="195">
        <f t="shared" si="3"/>
        <v>28.700161622268979</v>
      </c>
    </row>
    <row r="31" spans="2:10" x14ac:dyDescent="0.25">
      <c r="B31" s="89"/>
      <c r="C31" s="17" t="s">
        <v>125</v>
      </c>
      <c r="D31" s="38">
        <v>19</v>
      </c>
      <c r="E31" s="93">
        <v>145091</v>
      </c>
      <c r="F31" s="93">
        <v>181434</v>
      </c>
      <c r="G31" s="195">
        <f t="shared" si="2"/>
        <v>-20.030975451128228</v>
      </c>
      <c r="H31" s="93">
        <v>145091</v>
      </c>
      <c r="I31" s="93">
        <v>181434</v>
      </c>
      <c r="J31" s="195">
        <f t="shared" si="3"/>
        <v>-20.030975451128228</v>
      </c>
    </row>
    <row r="32" spans="2:10" x14ac:dyDescent="0.25">
      <c r="B32" s="89"/>
      <c r="C32" s="17" t="s">
        <v>126</v>
      </c>
      <c r="D32" s="38">
        <v>20</v>
      </c>
      <c r="E32" s="93">
        <v>29019</v>
      </c>
      <c r="F32" s="93">
        <v>24548</v>
      </c>
      <c r="G32" s="195">
        <f t="shared" si="2"/>
        <v>18.21329639889197</v>
      </c>
      <c r="H32" s="93">
        <v>29019</v>
      </c>
      <c r="I32" s="93">
        <v>24548</v>
      </c>
      <c r="J32" s="195">
        <f t="shared" si="3"/>
        <v>18.21329639889197</v>
      </c>
    </row>
    <row r="33" spans="2:10" x14ac:dyDescent="0.25">
      <c r="B33" s="105"/>
      <c r="C33" s="17" t="s">
        <v>127</v>
      </c>
      <c r="D33" s="38">
        <v>21</v>
      </c>
      <c r="E33" s="93">
        <v>99658</v>
      </c>
      <c r="F33" s="93">
        <v>112024</v>
      </c>
      <c r="G33" s="195">
        <f t="shared" si="2"/>
        <v>-11.038705991573238</v>
      </c>
      <c r="H33" s="93">
        <v>99658</v>
      </c>
      <c r="I33" s="93">
        <v>112024</v>
      </c>
      <c r="J33" s="195">
        <f t="shared" si="3"/>
        <v>-11.038705991573238</v>
      </c>
    </row>
    <row r="34" spans="2:10" x14ac:dyDescent="0.25">
      <c r="B34" s="82" t="s">
        <v>128</v>
      </c>
      <c r="C34" s="132"/>
      <c r="D34" s="133">
        <v>22</v>
      </c>
      <c r="E34" s="129">
        <f>SUM(E11:E33)</f>
        <v>7531542</v>
      </c>
      <c r="F34" s="129">
        <f>SUM(F11:F33)</f>
        <v>8801449</v>
      </c>
      <c r="G34" s="197">
        <f t="shared" si="2"/>
        <v>-14.42838559878038</v>
      </c>
      <c r="H34" s="75">
        <f>SUM(H11:H33)</f>
        <v>7531542</v>
      </c>
      <c r="I34" s="75">
        <f>SUM(I11:I33)</f>
        <v>8801449</v>
      </c>
      <c r="J34" s="197">
        <f t="shared" si="3"/>
        <v>-14.42838559878038</v>
      </c>
    </row>
    <row r="35" spans="2:10" x14ac:dyDescent="0.25"/>
    <row r="36" spans="2:10" x14ac:dyDescent="0.25"/>
  </sheetData>
  <phoneticPr fontId="0" type="noConversion"/>
  <hyperlinks>
    <hyperlink ref="J1" location="Inhalt!F20" display="Inhalt!F20" xr:uid="{00000000-0004-0000-0700-000000000000}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6" zeroHeight="1" x14ac:dyDescent="0.25"/>
  <cols>
    <col min="1" max="1" width="2.6640625" style="9" customWidth="1"/>
    <col min="2" max="2" width="2.33203125" style="9" customWidth="1"/>
    <col min="3" max="3" width="26.6640625" style="9" customWidth="1"/>
    <col min="4" max="4" width="2.6640625" style="9" customWidth="1"/>
    <col min="5" max="10" width="15.6640625" style="9" customWidth="1"/>
    <col min="11" max="11" width="9.109375" style="9" customWidth="1"/>
    <col min="12" max="16384" width="0" style="9" hidden="1"/>
  </cols>
  <sheetData>
    <row r="1" spans="2:14" ht="15.6" x14ac:dyDescent="0.3">
      <c r="B1" s="194" t="s">
        <v>363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ht="5.0999999999999996" customHeight="1" x14ac:dyDescent="0.25"/>
    <row r="3" spans="2:14" x14ac:dyDescent="0.25">
      <c r="B3" s="9" t="s">
        <v>133</v>
      </c>
      <c r="I3" s="9" t="s">
        <v>130</v>
      </c>
    </row>
    <row r="4" spans="2:14" ht="5.0999999999999996" customHeight="1" x14ac:dyDescent="0.25">
      <c r="C4" s="17"/>
      <c r="D4" s="17"/>
      <c r="E4" s="18"/>
      <c r="F4" s="18"/>
      <c r="G4" s="18"/>
      <c r="H4" s="18"/>
      <c r="I4" s="17"/>
    </row>
    <row r="5" spans="2:14" x14ac:dyDescent="0.25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5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5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5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5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5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5">
      <c r="B11" s="89"/>
      <c r="C11" s="17" t="s">
        <v>105</v>
      </c>
      <c r="D11" s="92">
        <v>1</v>
      </c>
      <c r="E11" s="198">
        <v>935676</v>
      </c>
      <c r="F11" s="198">
        <v>670619</v>
      </c>
      <c r="G11" s="195">
        <f t="shared" ref="G11:G18" si="0">IF(AND(F11&gt; 0,E11&gt;0,E11&lt;=F11*6),E11/F11*100-100,"-")</f>
        <v>39.524230598894462</v>
      </c>
      <c r="H11" s="199">
        <v>935676</v>
      </c>
      <c r="I11" s="199">
        <v>670619</v>
      </c>
      <c r="J11" s="195">
        <f t="shared" ref="J11:J18" si="1">IF(AND(I11&gt; 0,H11&gt;0,H11&lt;=I11*6),H11/I11*100-100,"-")</f>
        <v>39.524230598894462</v>
      </c>
    </row>
    <row r="12" spans="2:14" x14ac:dyDescent="0.25">
      <c r="B12" s="89"/>
      <c r="C12" s="17" t="s">
        <v>106</v>
      </c>
      <c r="D12" s="38">
        <v>2</v>
      </c>
      <c r="E12" s="198">
        <v>57901</v>
      </c>
      <c r="F12" s="198">
        <v>119551</v>
      </c>
      <c r="G12" s="195">
        <f t="shared" si="0"/>
        <v>-51.567950079882223</v>
      </c>
      <c r="H12" s="199">
        <v>57901</v>
      </c>
      <c r="I12" s="199">
        <v>119551</v>
      </c>
      <c r="J12" s="195">
        <f t="shared" si="1"/>
        <v>-51.567950079882223</v>
      </c>
    </row>
    <row r="13" spans="2:14" x14ac:dyDescent="0.25">
      <c r="B13" s="89"/>
      <c r="C13" s="17" t="s">
        <v>107</v>
      </c>
      <c r="D13" s="38">
        <v>3</v>
      </c>
      <c r="E13" s="198">
        <v>39292</v>
      </c>
      <c r="F13" s="198">
        <v>45735</v>
      </c>
      <c r="G13" s="195">
        <f t="shared" si="0"/>
        <v>-14.087679020443872</v>
      </c>
      <c r="H13" s="199">
        <v>39292</v>
      </c>
      <c r="I13" s="199">
        <v>45735</v>
      </c>
      <c r="J13" s="195">
        <f t="shared" si="1"/>
        <v>-14.087679020443872</v>
      </c>
    </row>
    <row r="14" spans="2:14" x14ac:dyDescent="0.25">
      <c r="B14" s="89"/>
      <c r="C14" s="17" t="s">
        <v>108</v>
      </c>
      <c r="D14" s="38">
        <v>4</v>
      </c>
      <c r="E14" s="198">
        <v>922960</v>
      </c>
      <c r="F14" s="198">
        <v>1123868</v>
      </c>
      <c r="G14" s="195">
        <f t="shared" si="0"/>
        <v>-17.876476596895714</v>
      </c>
      <c r="H14" s="199">
        <v>922960</v>
      </c>
      <c r="I14" s="199">
        <v>1123868</v>
      </c>
      <c r="J14" s="195">
        <f t="shared" si="1"/>
        <v>-17.876476596895714</v>
      </c>
    </row>
    <row r="15" spans="2:14" x14ac:dyDescent="0.25">
      <c r="B15" s="89"/>
      <c r="C15" s="17" t="s">
        <v>109</v>
      </c>
      <c r="D15" s="38">
        <v>5</v>
      </c>
      <c r="E15" s="198">
        <v>133017</v>
      </c>
      <c r="F15" s="198">
        <v>219876</v>
      </c>
      <c r="G15" s="195">
        <f t="shared" si="0"/>
        <v>-39.503629318343073</v>
      </c>
      <c r="H15" s="199">
        <v>133017</v>
      </c>
      <c r="I15" s="199">
        <v>219876</v>
      </c>
      <c r="J15" s="195">
        <f t="shared" si="1"/>
        <v>-39.503629318343073</v>
      </c>
    </row>
    <row r="16" spans="2:14" x14ac:dyDescent="0.25">
      <c r="B16" s="89"/>
      <c r="C16" s="17" t="s">
        <v>110</v>
      </c>
      <c r="D16" s="38">
        <v>6</v>
      </c>
      <c r="E16" s="198">
        <v>8478</v>
      </c>
      <c r="F16" s="198">
        <v>38981</v>
      </c>
      <c r="G16" s="195">
        <f t="shared" si="0"/>
        <v>-78.250942766989041</v>
      </c>
      <c r="H16" s="199">
        <v>8478</v>
      </c>
      <c r="I16" s="199">
        <v>38981</v>
      </c>
      <c r="J16" s="195">
        <f t="shared" si="1"/>
        <v>-78.250942766989041</v>
      </c>
    </row>
    <row r="17" spans="2:10" x14ac:dyDescent="0.25">
      <c r="B17" s="89"/>
      <c r="C17" s="17" t="s">
        <v>111</v>
      </c>
      <c r="D17" s="38">
        <v>7</v>
      </c>
      <c r="E17" s="198">
        <v>104</v>
      </c>
      <c r="F17" s="198">
        <v>3311</v>
      </c>
      <c r="G17" s="195">
        <f t="shared" si="0"/>
        <v>-96.858954998489878</v>
      </c>
      <c r="H17" s="199">
        <v>104</v>
      </c>
      <c r="I17" s="199">
        <v>3311</v>
      </c>
      <c r="J17" s="195">
        <f t="shared" si="1"/>
        <v>-96.858954998489878</v>
      </c>
    </row>
    <row r="18" spans="2:10" x14ac:dyDescent="0.25">
      <c r="B18" s="105"/>
      <c r="C18" s="17" t="s">
        <v>112</v>
      </c>
      <c r="D18" s="38">
        <v>8</v>
      </c>
      <c r="E18" s="198">
        <v>95041</v>
      </c>
      <c r="F18" s="198">
        <v>128272</v>
      </c>
      <c r="G18" s="195">
        <f t="shared" si="0"/>
        <v>-25.9066670824498</v>
      </c>
      <c r="H18" s="199">
        <v>95041</v>
      </c>
      <c r="I18" s="199">
        <v>128272</v>
      </c>
      <c r="J18" s="195">
        <f t="shared" si="1"/>
        <v>-25.9066670824498</v>
      </c>
    </row>
    <row r="19" spans="2:10" ht="3.9" customHeight="1" x14ac:dyDescent="0.25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5">
      <c r="B20" s="89" t="s">
        <v>113</v>
      </c>
      <c r="D20" s="23"/>
      <c r="E20" s="91"/>
      <c r="F20" s="91"/>
      <c r="G20" s="193"/>
      <c r="H20" s="91"/>
      <c r="I20" s="91"/>
      <c r="J20" s="156"/>
    </row>
    <row r="21" spans="2:10" x14ac:dyDescent="0.25">
      <c r="B21" s="89"/>
      <c r="C21" s="17" t="s">
        <v>114</v>
      </c>
      <c r="D21" s="92">
        <v>9</v>
      </c>
      <c r="E21" s="93">
        <v>124956</v>
      </c>
      <c r="F21" s="93">
        <v>125939</v>
      </c>
      <c r="G21" s="195">
        <f t="shared" ref="G21:G34" si="2">IF(AND(F21&gt; 0,E21&gt;0,E21&lt;=F21*6),E21/F21*100-100,"-")</f>
        <v>-0.78053660899324484</v>
      </c>
      <c r="H21" s="93">
        <v>124956</v>
      </c>
      <c r="I21" s="93">
        <v>125939</v>
      </c>
      <c r="J21" s="195">
        <f t="shared" ref="J21:J34" si="3">IF(AND(I21&gt; 0,H21&gt;0,H21&lt;=I21*6),H21/I21*100-100,"-")</f>
        <v>-0.78053660899324484</v>
      </c>
    </row>
    <row r="22" spans="2:10" x14ac:dyDescent="0.25">
      <c r="B22" s="89"/>
      <c r="C22" s="17" t="s">
        <v>115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5">
      <c r="B23" s="89"/>
      <c r="C23" s="17" t="s">
        <v>116</v>
      </c>
      <c r="D23" s="38">
        <v>11</v>
      </c>
      <c r="E23" s="93">
        <v>8872</v>
      </c>
      <c r="F23" s="93">
        <v>10074</v>
      </c>
      <c r="G23" s="195">
        <f t="shared" si="2"/>
        <v>-11.931705380186614</v>
      </c>
      <c r="H23" s="93">
        <v>8872</v>
      </c>
      <c r="I23" s="93">
        <v>10074</v>
      </c>
      <c r="J23" s="195">
        <f t="shared" si="3"/>
        <v>-11.931705380186614</v>
      </c>
    </row>
    <row r="24" spans="2:10" x14ac:dyDescent="0.25">
      <c r="B24" s="89"/>
      <c r="C24" s="17" t="s">
        <v>117</v>
      </c>
      <c r="D24" s="38">
        <v>12</v>
      </c>
      <c r="E24" s="93">
        <v>8251</v>
      </c>
      <c r="F24" s="93">
        <v>8528</v>
      </c>
      <c r="G24" s="195">
        <f t="shared" si="2"/>
        <v>-3.2481238273921207</v>
      </c>
      <c r="H24" s="93">
        <v>8251</v>
      </c>
      <c r="I24" s="93">
        <v>8528</v>
      </c>
      <c r="J24" s="195">
        <f t="shared" si="3"/>
        <v>-3.2481238273921207</v>
      </c>
    </row>
    <row r="25" spans="2:10" x14ac:dyDescent="0.25">
      <c r="B25" s="89"/>
      <c r="C25" s="17" t="s">
        <v>118</v>
      </c>
      <c r="D25" s="38">
        <v>13</v>
      </c>
      <c r="E25" s="93">
        <v>273</v>
      </c>
      <c r="F25" s="93">
        <v>955</v>
      </c>
      <c r="G25" s="195">
        <f t="shared" si="2"/>
        <v>-71.413612565445021</v>
      </c>
      <c r="H25" s="93">
        <v>273</v>
      </c>
      <c r="I25" s="93">
        <v>955</v>
      </c>
      <c r="J25" s="195">
        <f t="shared" si="3"/>
        <v>-71.413612565445021</v>
      </c>
    </row>
    <row r="26" spans="2:10" x14ac:dyDescent="0.25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5">
      <c r="B27" s="89"/>
      <c r="C27" s="17" t="s">
        <v>120</v>
      </c>
      <c r="D27" s="38">
        <v>15</v>
      </c>
      <c r="E27" s="93">
        <v>228675</v>
      </c>
      <c r="F27" s="93">
        <v>510117</v>
      </c>
      <c r="G27" s="195">
        <f t="shared" si="2"/>
        <v>-55.172048765283257</v>
      </c>
      <c r="H27" s="93">
        <v>228675</v>
      </c>
      <c r="I27" s="93">
        <v>510117</v>
      </c>
      <c r="J27" s="195">
        <f t="shared" si="3"/>
        <v>-55.172048765283257</v>
      </c>
    </row>
    <row r="28" spans="2:10" x14ac:dyDescent="0.25">
      <c r="B28" s="89"/>
      <c r="C28" s="17" t="s">
        <v>121</v>
      </c>
      <c r="D28" s="38">
        <v>16</v>
      </c>
      <c r="E28" s="93">
        <v>1704</v>
      </c>
      <c r="F28" s="93">
        <v>1787</v>
      </c>
      <c r="G28" s="195">
        <f t="shared" si="2"/>
        <v>-4.6446558477895934</v>
      </c>
      <c r="H28" s="93">
        <v>1704</v>
      </c>
      <c r="I28" s="93">
        <v>1787</v>
      </c>
      <c r="J28" s="195">
        <f t="shared" si="3"/>
        <v>-4.6446558477895934</v>
      </c>
    </row>
    <row r="29" spans="2:10" x14ac:dyDescent="0.25">
      <c r="B29" s="89"/>
      <c r="C29" s="17" t="s">
        <v>122</v>
      </c>
      <c r="D29" s="38">
        <v>17</v>
      </c>
      <c r="E29" s="93">
        <v>82469</v>
      </c>
      <c r="F29" s="93">
        <v>83310</v>
      </c>
      <c r="G29" s="195">
        <f t="shared" si="2"/>
        <v>-1.0094826551434437</v>
      </c>
      <c r="H29" s="93">
        <v>82469</v>
      </c>
      <c r="I29" s="93">
        <v>83310</v>
      </c>
      <c r="J29" s="195">
        <f t="shared" si="3"/>
        <v>-1.0094826551434437</v>
      </c>
    </row>
    <row r="30" spans="2:10" x14ac:dyDescent="0.25">
      <c r="B30" s="89"/>
      <c r="C30" s="17" t="s">
        <v>124</v>
      </c>
      <c r="D30" s="38">
        <v>18</v>
      </c>
      <c r="E30" s="93">
        <v>1373</v>
      </c>
      <c r="F30" s="93">
        <v>1438</v>
      </c>
      <c r="G30" s="195">
        <f t="shared" si="2"/>
        <v>-4.5201668984701087</v>
      </c>
      <c r="H30" s="93">
        <v>1373</v>
      </c>
      <c r="I30" s="93">
        <v>1438</v>
      </c>
      <c r="J30" s="195">
        <f t="shared" si="3"/>
        <v>-4.5201668984701087</v>
      </c>
    </row>
    <row r="31" spans="2:10" x14ac:dyDescent="0.25">
      <c r="B31" s="89"/>
      <c r="C31" s="17" t="s">
        <v>125</v>
      </c>
      <c r="D31" s="38">
        <v>19</v>
      </c>
      <c r="E31" s="93">
        <v>29173</v>
      </c>
      <c r="F31" s="93">
        <v>80652</v>
      </c>
      <c r="G31" s="195">
        <f t="shared" si="2"/>
        <v>-63.82854733918564</v>
      </c>
      <c r="H31" s="93">
        <v>29173</v>
      </c>
      <c r="I31" s="93">
        <v>80652</v>
      </c>
      <c r="J31" s="195">
        <f t="shared" si="3"/>
        <v>-63.82854733918564</v>
      </c>
    </row>
    <row r="32" spans="2:10" x14ac:dyDescent="0.25">
      <c r="B32" s="89"/>
      <c r="C32" s="17" t="s">
        <v>126</v>
      </c>
      <c r="D32" s="38">
        <v>20</v>
      </c>
      <c r="E32" s="93">
        <v>24734</v>
      </c>
      <c r="F32" s="93">
        <v>26892</v>
      </c>
      <c r="G32" s="195">
        <f t="shared" si="2"/>
        <v>-8.0246913580246968</v>
      </c>
      <c r="H32" s="93">
        <v>24734</v>
      </c>
      <c r="I32" s="93">
        <v>26892</v>
      </c>
      <c r="J32" s="195">
        <f t="shared" si="3"/>
        <v>-8.0246913580246968</v>
      </c>
    </row>
    <row r="33" spans="2:10" x14ac:dyDescent="0.25">
      <c r="B33" s="89"/>
      <c r="C33" s="17" t="s">
        <v>127</v>
      </c>
      <c r="D33" s="38">
        <v>21</v>
      </c>
      <c r="E33" s="93">
        <v>1100</v>
      </c>
      <c r="F33" s="93">
        <v>16387</v>
      </c>
      <c r="G33" s="195">
        <f t="shared" si="2"/>
        <v>-93.287361933239765</v>
      </c>
      <c r="H33" s="93">
        <v>1100</v>
      </c>
      <c r="I33" s="93">
        <v>16387</v>
      </c>
      <c r="J33" s="195">
        <f t="shared" si="3"/>
        <v>-93.287361933239765</v>
      </c>
    </row>
    <row r="34" spans="2:10" x14ac:dyDescent="0.25">
      <c r="B34" s="82" t="s">
        <v>128</v>
      </c>
      <c r="C34" s="83"/>
      <c r="D34" s="133">
        <v>22</v>
      </c>
      <c r="E34" s="129">
        <f>SUM(E11:E33)</f>
        <v>2704049</v>
      </c>
      <c r="F34" s="129">
        <f>SUM(F11:F33)</f>
        <v>3216292</v>
      </c>
      <c r="G34" s="197">
        <f t="shared" si="2"/>
        <v>-15.926507916569761</v>
      </c>
      <c r="H34" s="75">
        <f>SUM(H11:H33)</f>
        <v>2704049</v>
      </c>
      <c r="I34" s="75">
        <f>SUM(I11:I33)</f>
        <v>3216292</v>
      </c>
      <c r="J34" s="197">
        <f t="shared" si="3"/>
        <v>-15.926507916569761</v>
      </c>
    </row>
    <row r="35" spans="2:10" x14ac:dyDescent="0.25"/>
    <row r="36" spans="2:10" x14ac:dyDescent="0.25"/>
    <row r="37" spans="2:10" x14ac:dyDescent="0.25"/>
  </sheetData>
  <phoneticPr fontId="0" type="noConversion"/>
  <hyperlinks>
    <hyperlink ref="J1" location="Inhalt!F21" display="Inhalt!F21" xr:uid="{00000000-0004-0000-0800-000000000000}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Daten&amp;R8.8.2022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24</vt:i4>
      </vt:variant>
    </vt:vector>
  </HeadingPairs>
  <TitlesOfParts>
    <vt:vector size="44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6</vt:lpstr>
      <vt:lpstr>Tab 6a</vt:lpstr>
      <vt:lpstr>Tab 6b</vt:lpstr>
      <vt:lpstr>Tab 6c</vt:lpstr>
      <vt:lpstr>Tab 7</vt:lpstr>
      <vt:lpstr>Tab 8</vt:lpstr>
      <vt:lpstr>Tab 9</vt:lpstr>
      <vt:lpstr>Tab 10</vt:lpstr>
      <vt:lpstr>Tab 10a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6'!Druckbereich</vt:lpstr>
      <vt:lpstr>'Tab 6a'!Druckbereich</vt:lpstr>
      <vt:lpstr>'Tab 6b'!Druckbereich</vt:lpstr>
      <vt:lpstr>'Tab 6c'!Druckbereich</vt:lpstr>
      <vt:lpstr>'Tab 7'!Druckbereich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Singhoff, Jacqueline</dc:creator>
  <cp:lastModifiedBy>Bittkau, Matthias</cp:lastModifiedBy>
  <cp:lastPrinted>2021-07-22T14:30:25Z</cp:lastPrinted>
  <dcterms:created xsi:type="dcterms:W3CDTF">2005-04-19T07:17:31Z</dcterms:created>
  <dcterms:modified xsi:type="dcterms:W3CDTF">2022-08-30T08:35:34Z</dcterms:modified>
</cp:coreProperties>
</file>