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FDB4BB37-B877-4576-971D-50A1BDFFA6BF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G34" i="12" s="1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G15" i="23"/>
  <c r="E15" i="23"/>
  <c r="D15" i="23"/>
  <c r="F15" i="23" s="1"/>
  <c r="I14" i="23"/>
  <c r="I13" i="23"/>
  <c r="I12" i="23"/>
  <c r="I11" i="23"/>
  <c r="I10" i="23"/>
  <c r="F14" i="23"/>
  <c r="F13" i="23"/>
  <c r="F12" i="23"/>
  <c r="F11" i="23"/>
  <c r="F10" i="23"/>
  <c r="I15" i="23" l="1"/>
  <c r="G33" i="21"/>
  <c r="H35" i="18"/>
  <c r="G36" i="18"/>
  <c r="F36" i="18"/>
  <c r="H12" i="18"/>
  <c r="J33" i="17"/>
  <c r="J33" i="16"/>
  <c r="L35" i="15"/>
  <c r="L35" i="11"/>
  <c r="L36" i="14"/>
  <c r="H34" i="14"/>
  <c r="J34" i="13"/>
  <c r="G34" i="13"/>
  <c r="M35" i="10"/>
  <c r="M35" i="6"/>
  <c r="J34" i="8"/>
  <c r="G34" i="8"/>
  <c r="J34" i="7"/>
  <c r="K35" i="5"/>
  <c r="H35" i="5"/>
  <c r="K34" i="3"/>
  <c r="J35" i="3"/>
  <c r="H34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<sst xmlns="http://schemas.openxmlformats.org/spreadsheetml/2006/main" count="1474" uniqueCount="373">
  <si>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</si>
  <si>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</si>
  <si>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</si>
  <si>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</si>
  <si>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</si>
  <si>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</si>
  <si>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</si>
  <si>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</si>
  <si>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</si>
  <si>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</si>
  <si>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</si>
  <si>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</si>
  <si>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</si>
  <si>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</si>
  <si>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</si>
  <si>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</si>
  <si>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</si>
  <si>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</si>
  <si>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</si>
  <si>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</si>
  <si>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</si>
  <si>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</si>
  <si>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</si>
  <si>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</si>
  <si>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</si>
  <si>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</si>
  <si>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</si>
  <si>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</si>
  <si>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</si>
  <si>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</si>
  <si>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</si>
  <si>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</si>
  <si>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</si>
  <si>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</si>
  <si>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</si>
  <si>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</si>
  <si>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</si>
  <si>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</si>
  <si>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</si>
  <si>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</si>
  <si>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</si>
  <si>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</si>
  <si>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</si>
  <si>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</si>
  <si>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</si>
  <si>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</si>
  <si>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</si>
  <si>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</si>
  <si>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</si>
  <si>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</si>
  <si>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</si>
  <si>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</si>
  <si>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</si>
  <si>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</si>
  <si>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</si>
  <si>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</si>
  <si>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</si>
  <si>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</si>
  <si>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</si>
  <si>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</si>
  <si>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</si>
  <si>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</si>
  <si>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</si>
  <si>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</si>
  <si>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</si>
  <si>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</si>
  <si>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</si>
  <si>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</si>
  <si>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</si>
  <si>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</si>
  <si>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</si>
  <si>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</si>
  <si>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</si>
  <si>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</si>
  <si>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</si>
  <si>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</si>
  <si>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</si>
  <si>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</si>
  <si>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</si>
  <si>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</si>
  <si>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</si>
  <si>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</si>
  <si>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</si>
  <si>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</si>
  <si>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</si>
  <si>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</si>
  <si>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</si>
  <si>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</si>
  <si>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</si>
  <si>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</si>
  <si>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</si>
  <si>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</si>
  <si>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</si>
  <si>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</si>
  <si>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</si>
  <si>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</si>
  <si>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</si>
  <si>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</si>
  <si>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</si>
  <si>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</si>
  <si>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</si>
  <si>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</si>
  <si>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</si>
  <si>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</si>
  <si>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</si>
  <si>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</si>
  <si>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</si>
  <si>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</si>
  <si>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</si>
  <si>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</si>
  <si>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</si>
  <si>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</si>
  <si>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</si>
  <si>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</si>
  <si>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</si>
  <si>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</si>
  <si>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</si>
  <si>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</si>
  <si>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</si>
  <si>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</si>
  <si>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</si>
  <si>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</si>
  <si>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</si>
  <si>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</si>
  <si>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</si>
  <si>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</si>
  <si>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</si>
  <si>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</si>
  <si>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</si>
  <si>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</si>
  <si>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</si>
  <si>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</si>
  <si>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</si>
  <si>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</si>
  <si>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</si>
  <si>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</si>
  <si>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</si>
  <si>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</si>
  <si>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</si>
  <si>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</si>
  <si>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</si>
  <si>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</si>
  <si>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</si>
  <si>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</si>
  <si>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</si>
  <si>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</si>
  <si>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</si>
  <si>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</si>
  <si>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</si>
  <si>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</si>
  <si>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</si>
  <si>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</si>
  <si>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</si>
  <si>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</si>
  <si>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</si>
  <si>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</si>
  <si>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</si>
  <si>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</si>
  <si>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</si>
  <si>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</si>
  <si>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</si>
  <si>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</si>
  <si>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</si>
  <si>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</si>
  <si>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</si>
  <si>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</si>
  <si>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</si>
  <si>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</si>
  <si>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</si>
  <si>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</si>
  <si>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</si>
  <si>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</si>
  <si>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</si>
  <si>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</si>
  <si>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</si>
  <si>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</si>
  <si>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</si>
  <si>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</si>
  <si>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</si>
  <si>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</si>
  <si>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</si>
  <si>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</si>
  <si>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</si>
  <si>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</si>
  <si>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</si>
  <si>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</si>
  <si>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</si>
  <si>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</si>
  <si>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</si>
  <si>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</si>
  <si>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</si>
  <si>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</si>
  <si>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</si>
  <si>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</si>
  <si>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</si>
  <si>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</si>
  <si>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</si>
  <si>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</si>
  <si>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</si>
  <si>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</si>
  <si>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</si>
  <si>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</si>
  <si>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</si>
  <si>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</si>
  <si>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</si>
  <si>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</si>
  <si>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</si>
  <si>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</si>
  <si>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</si>
  <si>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</si>
  <si>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</si>
  <si>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</si>
  <si>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</si>
  <si>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</si>
  <si>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</si>
  <si>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</si>
  <si>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</si>
  <si>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</si>
  <si>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</si>
  <si>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</si>
  <si>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</si>
  <si>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</si>
  <si>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</si>
  <si>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</si>
  <si>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</si>
  <si>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</si>
  <si>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</si>
  <si>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</si>
  <si>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</si>
  <si>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</si>
  <si>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</si>
  <si>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</si>
  <si>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</si>
  <si>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</si>
  <si>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</si>
  <si>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</si>
  <si>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</si>
  <si>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</si>
  <si>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</si>
  <si>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</si>
  <si>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</si>
  <si>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</si>
  <si>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</si>
  <si>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</si>
  <si>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</si>
  <si>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</si>
  <si>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</si>
  <si>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</si>
  <si>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</si>
  <si>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</si>
  <si>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</si>
  <si>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</si>
  <si>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</si>
  <si>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</si>
  <si>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</si>
  <si>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</si>
  <si>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</si>
  <si>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</si>
  <si>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</si>
  <si>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</si>
  <si>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</si>
  <si>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</si>
  <si>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</si>
  <si>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</si>
  <si>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</si>
  <si>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</si>
  <si>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</si>
  <si>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</si>
  <si>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</si>
  <si>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</si>
  <si>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</si>
  <si>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</si>
  <si>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</si>
  <si>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</si>
  <si>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</si>
  <si>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</si>
  <si>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</si>
  <si>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</si>
  <si>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</si>
  <si>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</si>
  <si>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</si>
  <si>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</si>
  <si>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</si>
  <si>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</si>
  <si>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</si>
  <si>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</si>
  <si>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</si>
  <si>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</si>
  <si>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</si>
  <si>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</si>
  <si>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</si>
  <si>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</si>
  <si>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</si>
  <si>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</si>
  <si>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</si>
  <si>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</si>
  <si>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</si>
  <si>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</si>
  <si>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</si>
  <si>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</si>
  <si>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</si>
  <si>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</si>
  <si>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</si>
  <si>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</si>
  <si>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</si>
  <si>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</si>
  <si>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</si>
  <si>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</si>
  <si>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</si>
  <si>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</si>
  <si>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</si>
  <si>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</si>
  <si>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</si>
  <si>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</si>
  <si>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</si>
  <si>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</si>
  <si>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</si>
  <si>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</si>
  <si>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</si>
  <si>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</si>
  <si>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</si>
  <si>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</si>
  <si>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</si>
  <si>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</si>
  <si>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</si>
  <si>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</si>
  <si>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</si>
  <si>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</si>
  <si>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</si>
  <si>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</si>
  <si>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</si>
  <si>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</si>
  <si>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</si>
  <si>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</si>
  <si>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</si>
  <si>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</si>
  <si>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</si>
  <si>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</si>
  <si>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</si>
  <si>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</si>
  <si>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</si>
  <si>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</si>
  <si>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</si>
  <si>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</si>
  <si>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</si>
  <si>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</si>
  <si>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</si>
  <si>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</si>
  <si>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</si>
  <si>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</si>
  <si>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</si>
  <si>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</si>
  <si>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</si>
  <si>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</si>
  <si>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</si>
  <si>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</si>
  <si>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</si>
  <si>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</si>
  <si>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</si>
  <si>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</si>
  <si>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</si>
  <si>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</si>
  <si>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</si>
  <si>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</si>
  <si>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</si>
  <si>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</si>
  <si>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</si>
  <si>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</si>
  <si>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</si>
  <si>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</si>
  <si>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Juni 2021</t>
  </si>
  <si>
    <t xml:space="preserve"> Januar bis Juni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</si>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</sst>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Juni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167429</v>
      </c>
      <c r="F11" s="93">
        <v>117324</v>
      </c>
      <c r="G11" s="355">
        <f t="shared" ref="G11:G18" si="0">IF(AND(F11&gt; 0,E11&gt;0,E11&lt;=F11*6),E11/F11*100-100,"-")</f>
        <v>42.706522109713262</v>
      </c>
      <c r="H11" s="93">
        <v>1109913</v>
      </c>
      <c r="I11" s="93">
        <v>960825</v>
      </c>
      <c r="J11" s="355">
        <f t="shared" ref="J11:J18" si="1">IF(AND(I11&gt; 0,H11&gt;0,H11&lt;=I11*6),H11/I11*100-100,"-")</f>
        <v>15.516665365701357</v>
      </c>
    </row>
    <row r="12" spans="2:14" x14ac:dyDescent="0.25">
      <c r="B12" s="89"/>
      <c r="C12" s="17" t="s">
        <v>106</v>
      </c>
      <c r="D12" s="38">
        <v>2</v>
      </c>
      <c r="E12" s="93">
        <v>5069</v>
      </c>
      <c r="F12" s="93">
        <v>6290</v>
      </c>
      <c r="G12" s="355">
        <f t="shared" si="0"/>
        <v>-19.411764705882348</v>
      </c>
      <c r="H12" s="93">
        <v>29746</v>
      </c>
      <c r="I12" s="93">
        <v>18468</v>
      </c>
      <c r="J12" s="355">
        <f t="shared" si="1"/>
        <v>61.067792939137973</v>
      </c>
    </row>
    <row r="13" spans="2:14" x14ac:dyDescent="0.25">
      <c r="B13" s="89"/>
      <c r="C13" s="17" t="s">
        <v>107</v>
      </c>
      <c r="D13" s="38">
        <v>3</v>
      </c>
      <c r="E13" s="93">
        <v>151027</v>
      </c>
      <c r="F13" s="93">
        <v>106629</v>
      </c>
      <c r="G13" s="355">
        <f t="shared" si="0"/>
        <v>41.637828358138961</v>
      </c>
      <c r="H13" s="93">
        <v>624415</v>
      </c>
      <c r="I13" s="93">
        <v>594460</v>
      </c>
      <c r="J13" s="355">
        <f t="shared" si="1"/>
        <v>5.0390270161154689</v>
      </c>
    </row>
    <row r="14" spans="2:14" x14ac:dyDescent="0.25">
      <c r="B14" s="89"/>
      <c r="C14" s="17" t="s">
        <v>108</v>
      </c>
      <c r="D14" s="38">
        <v>4</v>
      </c>
      <c r="E14" s="93">
        <v>14818</v>
      </c>
      <c r="F14" s="93">
        <v>12245</v>
      </c>
      <c r="G14" s="355">
        <f t="shared" si="0"/>
        <v>21.012658227848107</v>
      </c>
      <c r="H14" s="93">
        <v>93059</v>
      </c>
      <c r="I14" s="93">
        <v>83100</v>
      </c>
      <c r="J14" s="355">
        <f t="shared" si="1"/>
        <v>11.984356197352582</v>
      </c>
    </row>
    <row r="15" spans="2:14" x14ac:dyDescent="0.25">
      <c r="B15" s="89"/>
      <c r="C15" s="17" t="s">
        <v>109</v>
      </c>
      <c r="D15" s="38">
        <v>5</v>
      </c>
      <c r="E15" s="93">
        <v>4929</v>
      </c>
      <c r="F15" s="93">
        <v>9909</v>
      </c>
      <c r="G15" s="355">
        <f t="shared" si="0"/>
        <v>-50.257341810475324</v>
      </c>
      <c r="H15" s="93">
        <v>66131</v>
      </c>
      <c r="I15" s="93">
        <v>60875</v>
      </c>
      <c r="J15" s="355">
        <f t="shared" si="1"/>
        <v>8.6340862422998015</v>
      </c>
    </row>
    <row r="16" spans="2:14" x14ac:dyDescent="0.25">
      <c r="B16" s="89"/>
      <c r="C16" s="17" t="s">
        <v>110</v>
      </c>
      <c r="D16" s="38">
        <v>6</v>
      </c>
      <c r="E16" s="93">
        <v>225920</v>
      </c>
      <c r="F16" s="93">
        <v>100352</v>
      </c>
      <c r="G16" s="355">
        <f t="shared" si="0"/>
        <v>125.12755102040819</v>
      </c>
      <c r="H16" s="93">
        <v>563214</v>
      </c>
      <c r="I16" s="93">
        <v>830094</v>
      </c>
      <c r="J16" s="355">
        <f t="shared" si="1"/>
        <v>-32.150575717930735</v>
      </c>
    </row>
    <row r="17" spans="2:10" x14ac:dyDescent="0.25">
      <c r="B17" s="89"/>
      <c r="C17" s="17" t="s">
        <v>111</v>
      </c>
      <c r="D17" s="38">
        <v>7</v>
      </c>
      <c r="E17" s="93">
        <v>16067</v>
      </c>
      <c r="F17" s="93">
        <v>6958</v>
      </c>
      <c r="G17" s="355">
        <f t="shared" si="0"/>
        <v>130.91405576315034</v>
      </c>
      <c r="H17" s="93">
        <v>67296</v>
      </c>
      <c r="I17" s="93">
        <v>74158</v>
      </c>
      <c r="J17" s="355">
        <f t="shared" si="1"/>
        <v>-9.2532161061517257</v>
      </c>
    </row>
    <row r="18" spans="2:10" x14ac:dyDescent="0.25">
      <c r="B18" s="105"/>
      <c r="C18" s="17" t="s">
        <v>112</v>
      </c>
      <c r="D18" s="38">
        <v>8</v>
      </c>
      <c r="E18" s="93">
        <v>127390</v>
      </c>
      <c r="F18" s="93">
        <v>112221</v>
      </c>
      <c r="G18" s="355">
        <f t="shared" si="0"/>
        <v>13.517077908769309</v>
      </c>
      <c r="H18" s="93">
        <v>667524</v>
      </c>
      <c r="I18" s="93">
        <v>698296</v>
      </c>
      <c r="J18" s="355">
        <f t="shared" si="1"/>
        <v>-4.4067272331504057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45732</v>
      </c>
      <c r="F21" s="93">
        <v>66608</v>
      </c>
      <c r="G21" s="355">
        <f t="shared" ref="G21:G34" si="2">IF(AND(F21&gt; 0,E21&gt;0,E21&lt;=F21*6),E21/F21*100-100,"-")</f>
        <v>-31.341580590920017</v>
      </c>
      <c r="H21" s="93">
        <v>284575</v>
      </c>
      <c r="I21" s="93">
        <v>218401</v>
      </c>
      <c r="J21" s="355">
        <f t="shared" ref="J21:J34" si="3">IF(AND(I21&gt; 0,H21&gt;0,H21&lt;=I21*6),H21/I21*100-100,"-")</f>
        <v>30.299311816337848</v>
      </c>
    </row>
    <row r="22" spans="2:10" x14ac:dyDescent="0.25">
      <c r="B22" s="89"/>
      <c r="C22" s="17" t="s">
        <v>115</v>
      </c>
      <c r="D22" s="38">
        <v>10</v>
      </c>
      <c r="E22" s="93">
        <v>3757</v>
      </c>
      <c r="F22" s="93">
        <v>9444</v>
      </c>
      <c r="G22" s="355">
        <f t="shared" si="2"/>
        <v>-60.218127911901739</v>
      </c>
      <c r="H22" s="93">
        <v>48568</v>
      </c>
      <c r="I22" s="93">
        <v>63479</v>
      </c>
      <c r="J22" s="355">
        <f t="shared" si="3"/>
        <v>-23.489657997132909</v>
      </c>
    </row>
    <row r="23" spans="2:10" x14ac:dyDescent="0.25">
      <c r="B23" s="89"/>
      <c r="C23" s="17" t="s">
        <v>116</v>
      </c>
      <c r="D23" s="38">
        <v>11</v>
      </c>
      <c r="E23" s="93">
        <v>27367</v>
      </c>
      <c r="F23" s="93">
        <v>18937</v>
      </c>
      <c r="G23" s="355">
        <f t="shared" si="2"/>
        <v>44.516026825790789</v>
      </c>
      <c r="H23" s="93">
        <v>207669</v>
      </c>
      <c r="I23" s="93">
        <v>110235</v>
      </c>
      <c r="J23" s="355">
        <f t="shared" si="3"/>
        <v>88.387535719145461</v>
      </c>
    </row>
    <row r="24" spans="2:10" x14ac:dyDescent="0.25">
      <c r="B24" s="89"/>
      <c r="C24" s="17" t="s">
        <v>117</v>
      </c>
      <c r="D24" s="38">
        <v>12</v>
      </c>
      <c r="E24" s="93">
        <v>406</v>
      </c>
      <c r="F24" s="93">
        <v>135</v>
      </c>
      <c r="G24" s="355">
        <f t="shared" si="2"/>
        <v>200.74074074074076</v>
      </c>
      <c r="H24" s="93">
        <v>1946</v>
      </c>
      <c r="I24" s="93">
        <v>735</v>
      </c>
      <c r="J24" s="355">
        <f t="shared" si="3"/>
        <v>164.76190476190476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3637</v>
      </c>
      <c r="F27" s="93">
        <v>2796</v>
      </c>
      <c r="G27" s="355">
        <f t="shared" si="2"/>
        <v>30.078683834048633</v>
      </c>
      <c r="H27" s="93">
        <v>21224</v>
      </c>
      <c r="I27" s="93">
        <v>20055</v>
      </c>
      <c r="J27" s="355">
        <f t="shared" si="3"/>
        <v>5.8289703315881383</v>
      </c>
    </row>
    <row r="28" spans="2:10" x14ac:dyDescent="0.25">
      <c r="B28" s="89"/>
      <c r="C28" s="17" t="s">
        <v>121</v>
      </c>
      <c r="D28" s="38">
        <v>16</v>
      </c>
      <c r="E28" s="93">
        <v>239</v>
      </c>
      <c r="F28" s="93">
        <v>291</v>
      </c>
      <c r="G28" s="355">
        <f t="shared" si="2"/>
        <v>-17.869415807560145</v>
      </c>
      <c r="H28" s="93">
        <v>1523</v>
      </c>
      <c r="I28" s="93">
        <v>1130</v>
      </c>
      <c r="J28" s="355">
        <f t="shared" si="3"/>
        <v>34.778761061946909</v>
      </c>
    </row>
    <row r="29" spans="2:10" x14ac:dyDescent="0.25">
      <c r="B29" s="89"/>
      <c r="C29" s="17" t="s">
        <v>122</v>
      </c>
      <c r="D29" s="38">
        <v>17</v>
      </c>
      <c r="E29" s="93">
        <v>123838</v>
      </c>
      <c r="F29" s="93">
        <v>110182</v>
      </c>
      <c r="G29" s="355">
        <f t="shared" si="2"/>
        <v>12.394038953731098</v>
      </c>
      <c r="H29" s="93">
        <v>716310</v>
      </c>
      <c r="I29" s="93">
        <v>614302</v>
      </c>
      <c r="J29" s="355">
        <f t="shared" si="3"/>
        <v>16.605513249183616</v>
      </c>
    </row>
    <row r="30" spans="2:10" x14ac:dyDescent="0.25">
      <c r="B30" s="89"/>
      <c r="C30" s="17" t="s">
        <v>124</v>
      </c>
      <c r="D30" s="38">
        <v>18</v>
      </c>
      <c r="E30" s="93">
        <v>22476</v>
      </c>
      <c r="F30" s="93">
        <v>20748</v>
      </c>
      <c r="G30" s="355">
        <f t="shared" si="2"/>
        <v>8.3285135916714808</v>
      </c>
      <c r="H30" s="93">
        <v>81857</v>
      </c>
      <c r="I30" s="93">
        <v>75265</v>
      </c>
      <c r="J30" s="355">
        <f t="shared" si="3"/>
        <v>8.7583870324852171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16482</v>
      </c>
      <c r="F32" s="93">
        <v>14133</v>
      </c>
      <c r="G32" s="355">
        <f t="shared" si="2"/>
        <v>16.620675015920199</v>
      </c>
      <c r="H32" s="93">
        <v>123248</v>
      </c>
      <c r="I32" s="93">
        <v>119467</v>
      </c>
      <c r="J32" s="355">
        <f t="shared" si="3"/>
        <v>3.1648907229611609</v>
      </c>
    </row>
    <row r="33" spans="2:10" x14ac:dyDescent="0.25">
      <c r="B33" s="89"/>
      <c r="C33" s="17" t="s">
        <v>127</v>
      </c>
      <c r="D33" s="38">
        <v>21</v>
      </c>
      <c r="E33" s="93">
        <v>77800</v>
      </c>
      <c r="F33" s="93">
        <v>58378</v>
      </c>
      <c r="G33" s="355">
        <f t="shared" si="2"/>
        <v>33.269382301551957</v>
      </c>
      <c r="H33" s="93">
        <v>280607</v>
      </c>
      <c r="I33" s="93">
        <v>291479</v>
      </c>
      <c r="J33" s="355">
        <f t="shared" si="3"/>
        <v>-3.7299428089159079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1034383</v>
      </c>
      <c r="F34" s="129">
        <f>SUM(F11:F33)</f>
        <v>773580</v>
      </c>
      <c r="G34" s="357">
        <f t="shared" si="2"/>
        <v>33.71377233123917</v>
      </c>
      <c r="H34" s="75">
        <f>SUM(H11:H33)</f>
        <v>4988828</v>
      </c>
      <c r="I34" s="75">
        <f>SUM(I11:I33)</f>
        <v>4834955</v>
      </c>
      <c r="J34" s="357">
        <f t="shared" si="3"/>
        <v>3.1825115228580216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3492589</v>
      </c>
      <c r="F12" s="165"/>
      <c r="G12" s="166">
        <v>0</v>
      </c>
      <c r="H12" s="166">
        <v>1109913</v>
      </c>
      <c r="I12" s="166">
        <v>121525</v>
      </c>
      <c r="J12" s="166">
        <v>0</v>
      </c>
      <c r="K12" s="166">
        <v>1762043</v>
      </c>
      <c r="L12" s="166">
        <v>2826765</v>
      </c>
      <c r="M12" s="166">
        <f>E12-G12-H12+I12+J12+K12+L12</f>
        <v>7093009</v>
      </c>
    </row>
    <row r="13" spans="2:13" x14ac:dyDescent="0.25">
      <c r="B13" s="149"/>
      <c r="C13" s="137" t="s">
        <v>106</v>
      </c>
      <c r="D13" s="159">
        <v>2</v>
      </c>
      <c r="E13" s="164">
        <v>7953887</v>
      </c>
      <c r="F13" s="165"/>
      <c r="G13" s="166">
        <v>0</v>
      </c>
      <c r="H13" s="166">
        <v>29746</v>
      </c>
      <c r="I13" s="166">
        <v>0</v>
      </c>
      <c r="J13" s="166">
        <v>0</v>
      </c>
      <c r="K13" s="166">
        <v>21988</v>
      </c>
      <c r="L13" s="166">
        <v>698973</v>
      </c>
      <c r="M13" s="166">
        <f t="shared" ref="M13:M19" si="0">E13-G13-H13+I13+J13+K13+L13</f>
        <v>8645102</v>
      </c>
    </row>
    <row r="14" spans="2:13" x14ac:dyDescent="0.25">
      <c r="B14" s="149"/>
      <c r="C14" s="137" t="s">
        <v>107</v>
      </c>
      <c r="D14" s="159">
        <v>3</v>
      </c>
      <c r="E14" s="164">
        <v>1489826</v>
      </c>
      <c r="F14" s="165"/>
      <c r="G14" s="166">
        <v>0</v>
      </c>
      <c r="H14" s="166">
        <v>624415</v>
      </c>
      <c r="I14" s="166">
        <v>1777185</v>
      </c>
      <c r="J14" s="166">
        <v>0</v>
      </c>
      <c r="K14" s="166">
        <v>39380</v>
      </c>
      <c r="L14" s="166">
        <v>273473</v>
      </c>
      <c r="M14" s="166">
        <f t="shared" si="0"/>
        <v>2955449</v>
      </c>
    </row>
    <row r="15" spans="2:13" x14ac:dyDescent="0.25">
      <c r="B15" s="149"/>
      <c r="C15" s="137" t="s">
        <v>108</v>
      </c>
      <c r="D15" s="159">
        <v>4</v>
      </c>
      <c r="E15" s="164">
        <v>13775320</v>
      </c>
      <c r="F15" s="165"/>
      <c r="G15" s="166">
        <v>1005</v>
      </c>
      <c r="H15" s="166">
        <v>93059</v>
      </c>
      <c r="I15" s="166">
        <v>0</v>
      </c>
      <c r="J15" s="166">
        <v>0</v>
      </c>
      <c r="K15" s="166">
        <v>1983974</v>
      </c>
      <c r="L15" s="166">
        <v>4555269</v>
      </c>
      <c r="M15" s="166">
        <f t="shared" si="0"/>
        <v>20220499</v>
      </c>
    </row>
    <row r="16" spans="2:13" x14ac:dyDescent="0.25">
      <c r="B16" s="149"/>
      <c r="C16" s="137" t="s">
        <v>109</v>
      </c>
      <c r="D16" s="159">
        <v>5</v>
      </c>
      <c r="E16" s="164">
        <v>4917232</v>
      </c>
      <c r="F16" s="165"/>
      <c r="G16" s="166">
        <v>8191</v>
      </c>
      <c r="H16" s="166">
        <v>66131</v>
      </c>
      <c r="I16" s="166">
        <v>0</v>
      </c>
      <c r="J16" s="166">
        <v>10322</v>
      </c>
      <c r="K16" s="166">
        <v>179752</v>
      </c>
      <c r="L16" s="166">
        <v>546387</v>
      </c>
      <c r="M16" s="166">
        <f t="shared" si="0"/>
        <v>5579371</v>
      </c>
    </row>
    <row r="17" spans="2:13" x14ac:dyDescent="0.25">
      <c r="B17" s="149"/>
      <c r="C17" s="137" t="s">
        <v>110</v>
      </c>
      <c r="D17" s="159">
        <v>6</v>
      </c>
      <c r="E17" s="164">
        <v>1004794</v>
      </c>
      <c r="F17" s="165"/>
      <c r="G17" s="166">
        <v>0</v>
      </c>
      <c r="H17" s="166">
        <v>563214</v>
      </c>
      <c r="I17" s="166">
        <v>208</v>
      </c>
      <c r="J17" s="166">
        <v>2242</v>
      </c>
      <c r="K17" s="166">
        <v>64927</v>
      </c>
      <c r="L17" s="166">
        <v>34778</v>
      </c>
      <c r="M17" s="166">
        <f t="shared" si="0"/>
        <v>543735</v>
      </c>
    </row>
    <row r="18" spans="2:13" x14ac:dyDescent="0.25">
      <c r="B18" s="149"/>
      <c r="C18" s="137" t="s">
        <v>111</v>
      </c>
      <c r="D18" s="159">
        <v>7</v>
      </c>
      <c r="E18" s="164">
        <v>2329677</v>
      </c>
      <c r="F18" s="165"/>
      <c r="G18" s="166">
        <v>260145</v>
      </c>
      <c r="H18" s="166">
        <v>67296</v>
      </c>
      <c r="I18" s="166">
        <v>0</v>
      </c>
      <c r="J18" s="166">
        <v>68623</v>
      </c>
      <c r="K18" s="166">
        <v>0</v>
      </c>
      <c r="L18" s="166">
        <v>9254</v>
      </c>
      <c r="M18" s="166">
        <f t="shared" si="0"/>
        <v>2080113</v>
      </c>
    </row>
    <row r="19" spans="2:13" x14ac:dyDescent="0.25">
      <c r="B19" s="157"/>
      <c r="C19" s="137" t="s">
        <v>112</v>
      </c>
      <c r="D19" s="159">
        <v>8</v>
      </c>
      <c r="E19" s="164">
        <v>1331289</v>
      </c>
      <c r="F19" s="165"/>
      <c r="G19" s="166">
        <v>313</v>
      </c>
      <c r="H19" s="166">
        <v>667524</v>
      </c>
      <c r="I19" s="166">
        <v>18676</v>
      </c>
      <c r="J19" s="166">
        <v>16831</v>
      </c>
      <c r="K19" s="166">
        <v>508741</v>
      </c>
      <c r="L19" s="166">
        <v>97789</v>
      </c>
      <c r="M19" s="166">
        <f t="shared" si="0"/>
        <v>1305489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1546858</v>
      </c>
      <c r="F22" s="165"/>
      <c r="G22" s="166">
        <v>33394</v>
      </c>
      <c r="H22" s="166">
        <v>284575</v>
      </c>
      <c r="I22" s="166">
        <v>85310</v>
      </c>
      <c r="J22" s="166">
        <v>0</v>
      </c>
      <c r="K22" s="166">
        <v>141005</v>
      </c>
      <c r="L22" s="166">
        <v>647135</v>
      </c>
      <c r="M22" s="166">
        <f t="shared" ref="M22:M34" si="1">E22-G22-H22+I22+J22+K22+L22</f>
        <v>2102339</v>
      </c>
    </row>
    <row r="23" spans="2:13" x14ac:dyDescent="0.25">
      <c r="B23" s="149"/>
      <c r="C23" s="137" t="s">
        <v>115</v>
      </c>
      <c r="D23" s="159">
        <v>10</v>
      </c>
      <c r="E23" s="164">
        <v>1620859</v>
      </c>
      <c r="F23" s="165"/>
      <c r="G23" s="166">
        <v>1521487</v>
      </c>
      <c r="H23" s="166">
        <v>48568</v>
      </c>
      <c r="I23" s="166">
        <v>121421</v>
      </c>
      <c r="J23" s="166">
        <v>0</v>
      </c>
      <c r="K23" s="166">
        <v>0</v>
      </c>
      <c r="L23" s="166">
        <v>0</v>
      </c>
      <c r="M23" s="166">
        <f t="shared" si="1"/>
        <v>172225</v>
      </c>
    </row>
    <row r="24" spans="2:13" x14ac:dyDescent="0.25">
      <c r="B24" s="149"/>
      <c r="C24" s="137" t="s">
        <v>116</v>
      </c>
      <c r="D24" s="159">
        <v>11</v>
      </c>
      <c r="E24" s="164">
        <v>319099</v>
      </c>
      <c r="F24" s="165"/>
      <c r="G24" s="166">
        <v>0</v>
      </c>
      <c r="H24" s="166">
        <v>207669</v>
      </c>
      <c r="I24" s="166">
        <v>65364</v>
      </c>
      <c r="J24" s="166">
        <v>5126</v>
      </c>
      <c r="K24" s="166">
        <v>1464</v>
      </c>
      <c r="L24" s="166">
        <v>58077</v>
      </c>
      <c r="M24" s="166">
        <f t="shared" si="1"/>
        <v>241461</v>
      </c>
    </row>
    <row r="25" spans="2:13" x14ac:dyDescent="0.25">
      <c r="B25" s="149"/>
      <c r="C25" s="137" t="s">
        <v>117</v>
      </c>
      <c r="D25" s="159">
        <v>12</v>
      </c>
      <c r="E25" s="164">
        <v>23509</v>
      </c>
      <c r="F25" s="165"/>
      <c r="G25" s="166">
        <v>0</v>
      </c>
      <c r="H25" s="166">
        <v>1946</v>
      </c>
      <c r="I25" s="166">
        <v>17089</v>
      </c>
      <c r="J25" s="166">
        <v>0</v>
      </c>
      <c r="K25" s="166">
        <v>1876</v>
      </c>
      <c r="L25" s="166">
        <v>45265</v>
      </c>
      <c r="M25" s="166">
        <f t="shared" si="1"/>
        <v>85793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2743</v>
      </c>
      <c r="M26" s="166">
        <f t="shared" si="1"/>
        <v>2743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1017933</v>
      </c>
      <c r="F28" s="165"/>
      <c r="G28" s="166">
        <v>0</v>
      </c>
      <c r="H28" s="166">
        <v>21224</v>
      </c>
      <c r="I28" s="166">
        <v>0</v>
      </c>
      <c r="J28" s="166">
        <v>0</v>
      </c>
      <c r="K28" s="166">
        <v>1340</v>
      </c>
      <c r="L28" s="166">
        <v>1684804</v>
      </c>
      <c r="M28" s="166">
        <f t="shared" si="1"/>
        <v>2682853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1523</v>
      </c>
      <c r="I29" s="166">
        <v>0</v>
      </c>
      <c r="J29" s="166">
        <v>0</v>
      </c>
      <c r="K29" s="166">
        <v>0</v>
      </c>
      <c r="L29" s="166">
        <v>11050</v>
      </c>
      <c r="M29" s="166">
        <f t="shared" si="1"/>
        <v>9540</v>
      </c>
    </row>
    <row r="30" spans="2:13" x14ac:dyDescent="0.25">
      <c r="B30" s="149"/>
      <c r="C30" s="469" t="s">
        <v>285</v>
      </c>
      <c r="D30" s="159">
        <v>17</v>
      </c>
      <c r="E30" s="164">
        <v>1361567</v>
      </c>
      <c r="F30" s="170"/>
      <c r="G30" s="166">
        <v>0</v>
      </c>
      <c r="H30" s="166">
        <v>716310</v>
      </c>
      <c r="I30" s="166">
        <v>0</v>
      </c>
      <c r="J30" s="166">
        <v>133229</v>
      </c>
      <c r="K30" s="166">
        <v>23749</v>
      </c>
      <c r="L30" s="166">
        <v>524170</v>
      </c>
      <c r="M30" s="166">
        <f t="shared" si="1"/>
        <v>1326405</v>
      </c>
    </row>
    <row r="31" spans="2:13" x14ac:dyDescent="0.25">
      <c r="B31" s="149"/>
      <c r="C31" s="137" t="s">
        <v>124</v>
      </c>
      <c r="D31" s="159">
        <v>18</v>
      </c>
      <c r="E31" s="164">
        <v>1743748</v>
      </c>
      <c r="F31" s="165"/>
      <c r="G31" s="166">
        <v>0</v>
      </c>
      <c r="H31" s="166">
        <v>81857</v>
      </c>
      <c r="I31" s="166">
        <v>0</v>
      </c>
      <c r="J31" s="166">
        <v>0</v>
      </c>
      <c r="K31" s="166">
        <v>407</v>
      </c>
      <c r="L31" s="166">
        <v>29477</v>
      </c>
      <c r="M31" s="166">
        <f t="shared" si="1"/>
        <v>1691775</v>
      </c>
    </row>
    <row r="32" spans="2:13" x14ac:dyDescent="0.25">
      <c r="B32" s="149"/>
      <c r="C32" s="137" t="s">
        <v>125</v>
      </c>
      <c r="D32" s="159">
        <v>19</v>
      </c>
      <c r="E32" s="164">
        <v>785180</v>
      </c>
      <c r="F32" s="165"/>
      <c r="G32" s="166">
        <v>299773</v>
      </c>
      <c r="H32" s="166">
        <v>3</v>
      </c>
      <c r="I32" s="166">
        <v>0</v>
      </c>
      <c r="J32" s="166">
        <v>0</v>
      </c>
      <c r="K32" s="166">
        <v>183353</v>
      </c>
      <c r="L32" s="166">
        <v>24414</v>
      </c>
      <c r="M32" s="166">
        <f t="shared" si="1"/>
        <v>693171</v>
      </c>
    </row>
    <row r="33" spans="2:13" x14ac:dyDescent="0.25">
      <c r="B33" s="149"/>
      <c r="C33" s="137" t="s">
        <v>126</v>
      </c>
      <c r="D33" s="159">
        <v>20</v>
      </c>
      <c r="E33" s="164">
        <v>158963</v>
      </c>
      <c r="F33" s="165"/>
      <c r="G33" s="166">
        <v>0</v>
      </c>
      <c r="H33" s="166">
        <v>123248</v>
      </c>
      <c r="I33" s="166">
        <v>0</v>
      </c>
      <c r="J33" s="166">
        <v>0</v>
      </c>
      <c r="K33" s="166">
        <v>85055</v>
      </c>
      <c r="L33" s="166">
        <v>55293</v>
      </c>
      <c r="M33" s="166">
        <f t="shared" si="1"/>
        <v>176063</v>
      </c>
    </row>
    <row r="34" spans="2:13" x14ac:dyDescent="0.25">
      <c r="B34" s="149"/>
      <c r="C34" s="137" t="s">
        <v>127</v>
      </c>
      <c r="D34" s="159">
        <v>21</v>
      </c>
      <c r="E34" s="164">
        <v>634276</v>
      </c>
      <c r="F34" s="165"/>
      <c r="G34" s="166">
        <v>248669</v>
      </c>
      <c r="H34" s="166">
        <v>280607</v>
      </c>
      <c r="I34" s="166">
        <v>461844</v>
      </c>
      <c r="J34" s="166">
        <v>0</v>
      </c>
      <c r="K34" s="166">
        <v>0</v>
      </c>
      <c r="L34" s="166">
        <v>89562</v>
      </c>
      <c r="M34" s="166">
        <f t="shared" si="1"/>
        <v>656406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45506619</v>
      </c>
      <c r="F35" s="175"/>
      <c r="G35" s="174">
        <f>SUM(G12:G34)</f>
        <v>2372977</v>
      </c>
      <c r="H35" s="174">
        <f t="shared" ref="H35:M35" si="2">SUM(H12:H34)</f>
        <v>4988828</v>
      </c>
      <c r="I35" s="174">
        <f t="shared" si="2"/>
        <v>2668622</v>
      </c>
      <c r="J35" s="174">
        <f t="shared" si="2"/>
        <v>236373</v>
      </c>
      <c r="K35" s="174">
        <f t="shared" si="2"/>
        <v>4999054</v>
      </c>
      <c r="L35" s="174">
        <f t="shared" si="2"/>
        <v>12214678</v>
      </c>
      <c r="M35" s="379">
        <f t="shared" si="2"/>
        <v>58263541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113481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19748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969944</v>
      </c>
      <c r="F12" s="122">
        <v>0</v>
      </c>
      <c r="G12" s="122">
        <v>74832</v>
      </c>
      <c r="H12" s="122">
        <v>0</v>
      </c>
      <c r="I12" s="122"/>
      <c r="J12" s="123">
        <v>-7017</v>
      </c>
      <c r="K12" s="122">
        <v>29249</v>
      </c>
      <c r="L12" s="122">
        <f>E12-F12-G12-H12+J12-K12-M12</f>
        <v>4208</v>
      </c>
      <c r="M12" s="122">
        <v>854638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1564989</v>
      </c>
      <c r="F13" s="122">
        <v>122290</v>
      </c>
      <c r="G13" s="122">
        <v>142338</v>
      </c>
      <c r="H13" s="122">
        <v>0</v>
      </c>
      <c r="I13" s="122"/>
      <c r="J13" s="123">
        <v>5052</v>
      </c>
      <c r="K13" s="122">
        <v>-203109</v>
      </c>
      <c r="L13" s="122">
        <f t="shared" ref="L13:L19" si="0">E13-F13-G13-H13+J13-K13-M13</f>
        <v>31841</v>
      </c>
      <c r="M13" s="122">
        <v>1476681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421685</v>
      </c>
      <c r="F14" s="122">
        <v>7309</v>
      </c>
      <c r="G14" s="122">
        <v>234619</v>
      </c>
      <c r="H14" s="122">
        <v>0</v>
      </c>
      <c r="I14" s="122"/>
      <c r="J14" s="123">
        <v>-518</v>
      </c>
      <c r="K14" s="122">
        <v>-36733</v>
      </c>
      <c r="L14" s="122">
        <f t="shared" si="0"/>
        <v>-7086</v>
      </c>
      <c r="M14" s="122">
        <v>223058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3540035</v>
      </c>
      <c r="F15" s="122">
        <v>77896</v>
      </c>
      <c r="G15" s="122">
        <v>528050</v>
      </c>
      <c r="H15" s="122">
        <v>0</v>
      </c>
      <c r="I15" s="122"/>
      <c r="J15" s="123">
        <v>-55383</v>
      </c>
      <c r="K15" s="122">
        <v>-177174</v>
      </c>
      <c r="L15" s="122">
        <f t="shared" si="0"/>
        <v>-29636</v>
      </c>
      <c r="M15" s="122">
        <v>3085516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949043</v>
      </c>
      <c r="F16" s="122">
        <v>89374</v>
      </c>
      <c r="G16" s="122">
        <v>54482</v>
      </c>
      <c r="H16" s="122">
        <v>60598</v>
      </c>
      <c r="I16" s="122"/>
      <c r="J16" s="123">
        <v>42852</v>
      </c>
      <c r="K16" s="122">
        <v>-33045</v>
      </c>
      <c r="L16" s="122">
        <f t="shared" si="0"/>
        <v>5161</v>
      </c>
      <c r="M16" s="122">
        <v>815325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-125663</v>
      </c>
      <c r="F17" s="122">
        <v>168</v>
      </c>
      <c r="G17" s="122">
        <v>282</v>
      </c>
      <c r="H17" s="122">
        <v>0</v>
      </c>
      <c r="I17" s="122"/>
      <c r="J17" s="123">
        <v>13230</v>
      </c>
      <c r="K17" s="122">
        <v>-200865</v>
      </c>
      <c r="L17" s="122">
        <f t="shared" si="0"/>
        <v>-1657</v>
      </c>
      <c r="M17" s="122">
        <v>89639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298169</v>
      </c>
      <c r="F18" s="122">
        <v>10569</v>
      </c>
      <c r="G18" s="122">
        <v>132315</v>
      </c>
      <c r="H18" s="122">
        <v>53347</v>
      </c>
      <c r="I18" s="122"/>
      <c r="J18" s="123">
        <v>18020</v>
      </c>
      <c r="K18" s="122">
        <v>12889</v>
      </c>
      <c r="L18" s="122">
        <f t="shared" si="0"/>
        <v>-1573</v>
      </c>
      <c r="M18" s="122">
        <v>108642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154689</v>
      </c>
      <c r="F19" s="122">
        <v>17364</v>
      </c>
      <c r="G19" s="122">
        <v>88332</v>
      </c>
      <c r="H19" s="122">
        <v>0</v>
      </c>
      <c r="I19" s="122"/>
      <c r="J19" s="123">
        <v>9237</v>
      </c>
      <c r="K19" s="122">
        <v>-8703</v>
      </c>
      <c r="L19" s="122">
        <f t="shared" si="0"/>
        <v>7359</v>
      </c>
      <c r="M19" s="122">
        <v>59574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366894</v>
      </c>
      <c r="F22" s="122">
        <v>6125</v>
      </c>
      <c r="G22" s="122">
        <v>17680</v>
      </c>
      <c r="H22" s="122">
        <v>0</v>
      </c>
      <c r="I22" s="122"/>
      <c r="J22" s="123">
        <v>1</v>
      </c>
      <c r="K22" s="122">
        <v>-2614</v>
      </c>
      <c r="L22" s="122">
        <f t="shared" ref="L22:L34" si="1">E22-F22-G22-H22+J22-K22-M22</f>
        <v>2616</v>
      </c>
      <c r="M22" s="122">
        <v>343088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28314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-71</v>
      </c>
      <c r="L23" s="122">
        <f t="shared" si="1"/>
        <v>216</v>
      </c>
      <c r="M23" s="122">
        <v>28169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36543</v>
      </c>
      <c r="F24" s="122">
        <v>4651</v>
      </c>
      <c r="G24" s="122">
        <v>24788</v>
      </c>
      <c r="H24" s="122">
        <v>0</v>
      </c>
      <c r="I24" s="122"/>
      <c r="J24" s="123">
        <v>-1211</v>
      </c>
      <c r="K24" s="122">
        <v>-1459</v>
      </c>
      <c r="L24" s="122">
        <f t="shared" si="1"/>
        <v>-1223</v>
      </c>
      <c r="M24" s="122">
        <v>8575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13897</v>
      </c>
      <c r="F25" s="122">
        <v>1958</v>
      </c>
      <c r="G25" s="122">
        <v>1807</v>
      </c>
      <c r="H25" s="122">
        <v>0</v>
      </c>
      <c r="I25" s="122"/>
      <c r="J25" s="123">
        <v>-20</v>
      </c>
      <c r="K25" s="122">
        <v>-569</v>
      </c>
      <c r="L25" s="122">
        <f t="shared" si="1"/>
        <v>73</v>
      </c>
      <c r="M25" s="122">
        <v>10608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644</v>
      </c>
      <c r="F26" s="122">
        <v>0</v>
      </c>
      <c r="G26" s="122">
        <v>287</v>
      </c>
      <c r="H26" s="122">
        <v>0</v>
      </c>
      <c r="I26" s="122"/>
      <c r="J26" s="123">
        <v>0</v>
      </c>
      <c r="K26" s="122">
        <v>-65</v>
      </c>
      <c r="L26" s="122">
        <f t="shared" si="1"/>
        <v>2</v>
      </c>
      <c r="M26" s="122">
        <v>420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542199</v>
      </c>
      <c r="F28" s="122">
        <v>23868</v>
      </c>
      <c r="G28" s="122">
        <v>54056</v>
      </c>
      <c r="H28" s="122">
        <v>0</v>
      </c>
      <c r="I28" s="122"/>
      <c r="J28" s="123">
        <v>-2231</v>
      </c>
      <c r="K28" s="122">
        <v>-9416</v>
      </c>
      <c r="L28" s="122">
        <f t="shared" si="1"/>
        <v>-4780</v>
      </c>
      <c r="M28" s="122">
        <v>476240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1652</v>
      </c>
      <c r="F29" s="122">
        <v>3</v>
      </c>
      <c r="G29" s="122">
        <v>0</v>
      </c>
      <c r="H29" s="122">
        <v>0</v>
      </c>
      <c r="I29" s="122"/>
      <c r="J29" s="123">
        <v>0</v>
      </c>
      <c r="K29" s="122">
        <v>-27</v>
      </c>
      <c r="L29" s="122">
        <f t="shared" si="1"/>
        <v>-79</v>
      </c>
      <c r="M29" s="122">
        <v>1755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205841</v>
      </c>
      <c r="F30" s="122">
        <v>41387</v>
      </c>
      <c r="G30" s="122">
        <v>97296</v>
      </c>
      <c r="H30" s="122">
        <v>0</v>
      </c>
      <c r="I30" s="122"/>
      <c r="J30" s="123">
        <v>-1359</v>
      </c>
      <c r="K30" s="122">
        <v>-9250</v>
      </c>
      <c r="L30" s="122">
        <f t="shared" si="1"/>
        <v>-4648</v>
      </c>
      <c r="M30" s="122">
        <v>79697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414837</v>
      </c>
      <c r="F31" s="122">
        <v>33696</v>
      </c>
      <c r="G31" s="122">
        <v>194846</v>
      </c>
      <c r="H31" s="122">
        <v>0</v>
      </c>
      <c r="I31" s="122"/>
      <c r="J31" s="123">
        <v>-900</v>
      </c>
      <c r="K31" s="122">
        <v>-46681</v>
      </c>
      <c r="L31" s="122">
        <f t="shared" si="1"/>
        <v>8559</v>
      </c>
      <c r="M31" s="122">
        <v>223517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131332</v>
      </c>
      <c r="F32" s="122">
        <v>174</v>
      </c>
      <c r="G32" s="122">
        <v>76582</v>
      </c>
      <c r="H32" s="122">
        <v>0</v>
      </c>
      <c r="I32" s="122"/>
      <c r="J32" s="123">
        <v>0</v>
      </c>
      <c r="K32" s="122">
        <v>-13521</v>
      </c>
      <c r="L32" s="122">
        <f t="shared" si="1"/>
        <v>2356</v>
      </c>
      <c r="M32" s="122">
        <v>65741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35978</v>
      </c>
      <c r="F33" s="122">
        <v>6528</v>
      </c>
      <c r="G33" s="122">
        <v>11892</v>
      </c>
      <c r="H33" s="122">
        <v>0</v>
      </c>
      <c r="I33" s="122"/>
      <c r="J33" s="123">
        <v>691</v>
      </c>
      <c r="K33" s="122">
        <v>3395</v>
      </c>
      <c r="L33" s="122">
        <f t="shared" si="1"/>
        <v>839</v>
      </c>
      <c r="M33" s="122">
        <v>14015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89377</v>
      </c>
      <c r="F34" s="122">
        <v>0</v>
      </c>
      <c r="G34" s="122">
        <v>2169</v>
      </c>
      <c r="H34" s="122">
        <v>0</v>
      </c>
      <c r="I34" s="122"/>
      <c r="J34" s="123">
        <v>-20444</v>
      </c>
      <c r="K34" s="122">
        <v>-32138</v>
      </c>
      <c r="L34" s="122">
        <f t="shared" si="1"/>
        <v>-157</v>
      </c>
      <c r="M34" s="122">
        <v>99059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9640399</v>
      </c>
      <c r="F35" s="127">
        <f>SUM(F12:F34)</f>
        <v>443360</v>
      </c>
      <c r="G35" s="127">
        <f>SUM(G12:G34)</f>
        <v>1736653</v>
      </c>
      <c r="H35" s="127">
        <f>SUM(H12:H34)</f>
        <v>113945</v>
      </c>
      <c r="I35" s="127"/>
      <c r="J35" s="128">
        <f>SUM(J12:J34)</f>
        <v>0</v>
      </c>
      <c r="K35" s="129">
        <f>SUM(K12:K34)</f>
        <v>-729907</v>
      </c>
      <c r="L35" s="129">
        <f>SUM(L12:L34)</f>
        <v>12391</v>
      </c>
      <c r="M35" s="127">
        <f>SUM(M12:M34)</f>
        <v>8063957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493412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43030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7527515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74832</v>
      </c>
      <c r="F11" s="93">
        <v>35535</v>
      </c>
      <c r="G11" s="355">
        <f t="shared" ref="G11:G18" si="0">IF(AND(F11&gt; 0,E11&gt;0,E11&lt;=F11*6),E11/F11*100-100,"-")</f>
        <v>110.58674546222034</v>
      </c>
      <c r="H11" s="93">
        <v>307028</v>
      </c>
      <c r="I11" s="93">
        <v>211659</v>
      </c>
      <c r="J11" s="355">
        <f t="shared" ref="J11:J18" si="1">IF(AND(I11&gt; 0,H11&gt;0,H11&lt;=I11*6),H11/I11*100-100,"-")</f>
        <v>45.057852489145262</v>
      </c>
    </row>
    <row r="12" spans="2:14" x14ac:dyDescent="0.25">
      <c r="B12" s="89"/>
      <c r="C12" s="17" t="s">
        <v>106</v>
      </c>
      <c r="D12" s="38">
        <v>2</v>
      </c>
      <c r="E12" s="93">
        <v>264628</v>
      </c>
      <c r="F12" s="93">
        <v>228330</v>
      </c>
      <c r="G12" s="355">
        <f t="shared" si="0"/>
        <v>15.897166381990971</v>
      </c>
      <c r="H12" s="93">
        <v>1458663</v>
      </c>
      <c r="I12" s="93">
        <v>1566473</v>
      </c>
      <c r="J12" s="355">
        <f t="shared" si="1"/>
        <v>-6.8823401360891552</v>
      </c>
    </row>
    <row r="13" spans="2:14" x14ac:dyDescent="0.25">
      <c r="B13" s="89"/>
      <c r="C13" s="17" t="s">
        <v>107</v>
      </c>
      <c r="D13" s="38">
        <v>3</v>
      </c>
      <c r="E13" s="93">
        <v>241928</v>
      </c>
      <c r="F13" s="93">
        <v>183076</v>
      </c>
      <c r="G13" s="355">
        <f t="shared" si="0"/>
        <v>32.146212501911776</v>
      </c>
      <c r="H13" s="93">
        <v>1438007</v>
      </c>
      <c r="I13" s="93">
        <v>1241462</v>
      </c>
      <c r="J13" s="355">
        <f t="shared" si="1"/>
        <v>15.831737097067816</v>
      </c>
    </row>
    <row r="14" spans="2:14" x14ac:dyDescent="0.25">
      <c r="B14" s="89"/>
      <c r="C14" s="17" t="s">
        <v>108</v>
      </c>
      <c r="D14" s="38">
        <v>4</v>
      </c>
      <c r="E14" s="93">
        <v>605946</v>
      </c>
      <c r="F14" s="93">
        <v>671760</v>
      </c>
      <c r="G14" s="355">
        <f t="shared" si="0"/>
        <v>-9.7972490175062461</v>
      </c>
      <c r="H14" s="93">
        <v>3674688</v>
      </c>
      <c r="I14" s="93">
        <v>3331843</v>
      </c>
      <c r="J14" s="355">
        <f t="shared" si="1"/>
        <v>10.289950636929774</v>
      </c>
    </row>
    <row r="15" spans="2:14" x14ac:dyDescent="0.25">
      <c r="B15" s="89"/>
      <c r="C15" s="17" t="s">
        <v>109</v>
      </c>
      <c r="D15" s="38">
        <v>5</v>
      </c>
      <c r="E15" s="93">
        <v>143856</v>
      </c>
      <c r="F15" s="93">
        <v>92383</v>
      </c>
      <c r="G15" s="355">
        <f t="shared" si="0"/>
        <v>55.716960912722044</v>
      </c>
      <c r="H15" s="93">
        <v>761880</v>
      </c>
      <c r="I15" s="93">
        <v>712813</v>
      </c>
      <c r="J15" s="355">
        <f t="shared" si="1"/>
        <v>6.8835725498833398</v>
      </c>
    </row>
    <row r="16" spans="2:14" x14ac:dyDescent="0.25">
      <c r="B16" s="89"/>
      <c r="C16" s="17" t="s">
        <v>110</v>
      </c>
      <c r="D16" s="38">
        <v>6</v>
      </c>
      <c r="E16" s="93">
        <v>450</v>
      </c>
      <c r="F16" s="93">
        <v>168</v>
      </c>
      <c r="G16" s="355">
        <f t="shared" si="0"/>
        <v>167.85714285714283</v>
      </c>
      <c r="H16" s="93">
        <v>46262</v>
      </c>
      <c r="I16" s="93">
        <v>55630</v>
      </c>
      <c r="J16" s="355">
        <f t="shared" si="1"/>
        <v>-16.839834621607039</v>
      </c>
    </row>
    <row r="17" spans="2:10" x14ac:dyDescent="0.25">
      <c r="B17" s="89"/>
      <c r="C17" s="17" t="s">
        <v>111</v>
      </c>
      <c r="D17" s="38">
        <v>7</v>
      </c>
      <c r="E17" s="93">
        <v>142884</v>
      </c>
      <c r="F17" s="93">
        <v>107823</v>
      </c>
      <c r="G17" s="355">
        <f t="shared" si="0"/>
        <v>32.517180935421948</v>
      </c>
      <c r="H17" s="93">
        <v>1156954</v>
      </c>
      <c r="I17" s="93">
        <v>779984</v>
      </c>
      <c r="J17" s="355">
        <f t="shared" si="1"/>
        <v>48.330478573919464</v>
      </c>
    </row>
    <row r="18" spans="2:10" x14ac:dyDescent="0.25">
      <c r="B18" s="105"/>
      <c r="C18" s="17" t="s">
        <v>112</v>
      </c>
      <c r="D18" s="38">
        <v>8</v>
      </c>
      <c r="E18" s="93">
        <v>105696</v>
      </c>
      <c r="F18" s="93">
        <v>81341</v>
      </c>
      <c r="G18" s="355">
        <f t="shared" si="0"/>
        <v>29.941849743671725</v>
      </c>
      <c r="H18" s="93">
        <v>634147</v>
      </c>
      <c r="I18" s="93">
        <v>491111</v>
      </c>
      <c r="J18" s="355">
        <f t="shared" si="1"/>
        <v>29.124983964928504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23805</v>
      </c>
      <c r="F21" s="93">
        <v>21162</v>
      </c>
      <c r="G21" s="355">
        <f t="shared" ref="G21:G34" si="2">IF(AND(F21&gt; 0,E21&gt;0,E21&lt;=F21*6),E21/F21*100-100,"-")</f>
        <v>12.489367734618668</v>
      </c>
      <c r="H21" s="93">
        <v>141207</v>
      </c>
      <c r="I21" s="93">
        <v>100636</v>
      </c>
      <c r="J21" s="355">
        <f t="shared" ref="J21:J34" si="3">IF(AND(I21&gt; 0,H21&gt;0,H21&lt;=I21*6),H21/I21*100-100,"-")</f>
        <v>40.314599149409759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29439</v>
      </c>
      <c r="F23" s="93">
        <v>14628</v>
      </c>
      <c r="G23" s="355">
        <f t="shared" si="2"/>
        <v>101.25102543068087</v>
      </c>
      <c r="H23" s="93">
        <v>138182</v>
      </c>
      <c r="I23" s="93">
        <v>69368</v>
      </c>
      <c r="J23" s="355">
        <f t="shared" si="3"/>
        <v>99.20136085803253</v>
      </c>
    </row>
    <row r="24" spans="2:10" x14ac:dyDescent="0.25">
      <c r="B24" s="89"/>
      <c r="C24" s="17" t="s">
        <v>117</v>
      </c>
      <c r="D24" s="38">
        <v>12</v>
      </c>
      <c r="E24" s="93">
        <v>3765</v>
      </c>
      <c r="F24" s="93">
        <v>2765</v>
      </c>
      <c r="G24" s="355">
        <f t="shared" si="2"/>
        <v>36.166365280289341</v>
      </c>
      <c r="H24" s="93">
        <v>20073</v>
      </c>
      <c r="I24" s="93">
        <v>37217</v>
      </c>
      <c r="J24" s="355">
        <f t="shared" si="3"/>
        <v>-46.064970309267274</v>
      </c>
    </row>
    <row r="25" spans="2:10" x14ac:dyDescent="0.25">
      <c r="B25" s="89"/>
      <c r="C25" s="17" t="s">
        <v>118</v>
      </c>
      <c r="D25" s="38">
        <v>13</v>
      </c>
      <c r="E25" s="93">
        <v>287</v>
      </c>
      <c r="F25" s="93">
        <v>91</v>
      </c>
      <c r="G25" s="355">
        <f t="shared" si="2"/>
        <v>215.38461538461536</v>
      </c>
      <c r="H25" s="93">
        <v>1159</v>
      </c>
      <c r="I25" s="93">
        <v>634</v>
      </c>
      <c r="J25" s="355">
        <f t="shared" si="3"/>
        <v>82.807570977917976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77924</v>
      </c>
      <c r="F27" s="93">
        <v>30724</v>
      </c>
      <c r="G27" s="355">
        <f t="shared" si="2"/>
        <v>153.62582997005597</v>
      </c>
      <c r="H27" s="93">
        <v>354319</v>
      </c>
      <c r="I27" s="93">
        <v>444089</v>
      </c>
      <c r="J27" s="355">
        <f t="shared" si="3"/>
        <v>-20.21441647957954</v>
      </c>
    </row>
    <row r="28" spans="2:10" x14ac:dyDescent="0.25">
      <c r="B28" s="89"/>
      <c r="C28" s="17" t="s">
        <v>121</v>
      </c>
      <c r="D28" s="38">
        <v>16</v>
      </c>
      <c r="E28" s="93">
        <v>3</v>
      </c>
      <c r="F28" s="93">
        <v>4</v>
      </c>
      <c r="G28" s="355">
        <f t="shared" si="2"/>
        <v>-25</v>
      </c>
      <c r="H28" s="93">
        <v>33</v>
      </c>
      <c r="I28" s="93">
        <v>14</v>
      </c>
      <c r="J28" s="355">
        <f t="shared" si="3"/>
        <v>135.71428571428572</v>
      </c>
    </row>
    <row r="29" spans="2:10" x14ac:dyDescent="0.25">
      <c r="B29" s="89"/>
      <c r="C29" s="17" t="s">
        <v>122</v>
      </c>
      <c r="D29" s="38">
        <v>17</v>
      </c>
      <c r="E29" s="93">
        <v>138683</v>
      </c>
      <c r="F29" s="93">
        <v>107979</v>
      </c>
      <c r="G29" s="355">
        <f t="shared" si="2"/>
        <v>28.435158688263442</v>
      </c>
      <c r="H29" s="93">
        <v>892794</v>
      </c>
      <c r="I29" s="93">
        <v>689859</v>
      </c>
      <c r="J29" s="355">
        <f t="shared" si="3"/>
        <v>29.416880840867492</v>
      </c>
    </row>
    <row r="30" spans="2:10" x14ac:dyDescent="0.25">
      <c r="B30" s="89"/>
      <c r="C30" s="17" t="s">
        <v>124</v>
      </c>
      <c r="D30" s="38">
        <v>18</v>
      </c>
      <c r="E30" s="93">
        <v>228542</v>
      </c>
      <c r="F30" s="93">
        <v>177281</v>
      </c>
      <c r="G30" s="355">
        <f t="shared" si="2"/>
        <v>28.915112166560448</v>
      </c>
      <c r="H30" s="93">
        <v>828086</v>
      </c>
      <c r="I30" s="93">
        <v>775720</v>
      </c>
      <c r="J30" s="355">
        <f t="shared" si="3"/>
        <v>6.7506316712215835</v>
      </c>
    </row>
    <row r="31" spans="2:10" x14ac:dyDescent="0.25">
      <c r="B31" s="89"/>
      <c r="C31" s="17" t="s">
        <v>125</v>
      </c>
      <c r="D31" s="38">
        <v>19</v>
      </c>
      <c r="E31" s="93">
        <v>76756</v>
      </c>
      <c r="F31" s="93">
        <v>59475</v>
      </c>
      <c r="G31" s="355">
        <f t="shared" si="2"/>
        <v>29.055905842791105</v>
      </c>
      <c r="H31" s="93">
        <v>312483</v>
      </c>
      <c r="I31" s="93">
        <v>432168</v>
      </c>
      <c r="J31" s="355">
        <f t="shared" si="3"/>
        <v>-27.694091186760701</v>
      </c>
    </row>
    <row r="32" spans="2:10" x14ac:dyDescent="0.25">
      <c r="B32" s="89"/>
      <c r="C32" s="17" t="s">
        <v>126</v>
      </c>
      <c r="D32" s="38">
        <v>20</v>
      </c>
      <c r="E32" s="93">
        <v>18420</v>
      </c>
      <c r="F32" s="93">
        <v>16259</v>
      </c>
      <c r="G32" s="355">
        <f t="shared" si="2"/>
        <v>13.291100313672416</v>
      </c>
      <c r="H32" s="93">
        <v>121029</v>
      </c>
      <c r="I32" s="93">
        <v>110102</v>
      </c>
      <c r="J32" s="355">
        <f t="shared" si="3"/>
        <v>9.9244337069263082</v>
      </c>
    </row>
    <row r="33" spans="2:10" x14ac:dyDescent="0.25">
      <c r="B33" s="89"/>
      <c r="C33" s="17" t="s">
        <v>127</v>
      </c>
      <c r="D33" s="38">
        <v>21</v>
      </c>
      <c r="E33" s="93">
        <v>2169</v>
      </c>
      <c r="F33" s="93">
        <v>15914</v>
      </c>
      <c r="G33" s="355">
        <f t="shared" si="2"/>
        <v>-86.370491391227844</v>
      </c>
      <c r="H33" s="93">
        <v>51134</v>
      </c>
      <c r="I33" s="93">
        <v>60324</v>
      </c>
      <c r="J33" s="355">
        <f t="shared" si="3"/>
        <v>-15.23440090179696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2180013</v>
      </c>
      <c r="F34" s="129">
        <f>SUM(F11:F33)</f>
        <v>1846698</v>
      </c>
      <c r="G34" s="357">
        <f t="shared" si="2"/>
        <v>18.049242485777327</v>
      </c>
      <c r="H34" s="75">
        <f>SUM(H11:H33)</f>
        <v>12338128</v>
      </c>
      <c r="I34" s="75">
        <f>SUM(I11:I33)</f>
        <v>11111106</v>
      </c>
      <c r="J34" s="357">
        <f t="shared" si="3"/>
        <v>11.043203079873408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60598</v>
      </c>
      <c r="F15" s="93">
        <v>35244</v>
      </c>
      <c r="G15" s="355">
        <f t="shared" si="0"/>
        <v>71.938485983429814</v>
      </c>
      <c r="H15" s="93">
        <v>322331</v>
      </c>
      <c r="I15" s="93">
        <v>258262</v>
      </c>
      <c r="J15" s="355">
        <f t="shared" si="1"/>
        <v>24.807753366736108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53347</v>
      </c>
      <c r="F17" s="93">
        <v>60966</v>
      </c>
      <c r="G17" s="355">
        <f t="shared" si="0"/>
        <v>-12.497129547616709</v>
      </c>
      <c r="H17" s="93">
        <v>333164</v>
      </c>
      <c r="I17" s="93">
        <v>411848</v>
      </c>
      <c r="J17" s="355">
        <f t="shared" si="1"/>
        <v>-19.105106738408338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113945</v>
      </c>
      <c r="F34" s="129">
        <f>SUM(F11:F33)</f>
        <v>96210</v>
      </c>
      <c r="G34" s="357">
        <f t="shared" si="2"/>
        <v>18.433634757301732</v>
      </c>
      <c r="H34" s="75">
        <f>SUM(H11:H33)</f>
        <v>655495</v>
      </c>
      <c r="I34" s="75">
        <f>SUM(I11:I33)</f>
        <v>670110</v>
      </c>
      <c r="J34" s="357">
        <f t="shared" si="3"/>
        <v>-2.1809852113832022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854638</v>
      </c>
      <c r="F11" s="123"/>
      <c r="G11" s="123">
        <v>886507</v>
      </c>
      <c r="H11" s="355">
        <f>IF(AND(G11&gt; 0,E11&gt;0,E11&lt;=G11*6),E11/G11*100-100,"-")</f>
        <v>-3.594895471778571</v>
      </c>
      <c r="I11" s="187">
        <v>6715656</v>
      </c>
      <c r="J11" s="123"/>
      <c r="K11" s="123">
        <v>5706994</v>
      </c>
      <c r="L11" s="355">
        <f t="shared" ref="L11:L18" si="0">IF(AND(K11&gt; 0,I11&gt;0,I11&lt;=K11*6),I11/K11*100-100,"-")</f>
        <v>17.674138083901966</v>
      </c>
    </row>
    <row r="12" spans="1:14" x14ac:dyDescent="0.25">
      <c r="B12" s="89"/>
      <c r="C12" s="17" t="s">
        <v>106</v>
      </c>
      <c r="D12" s="38">
        <v>2</v>
      </c>
      <c r="E12" s="371">
        <v>1476681</v>
      </c>
      <c r="F12" s="195" t="s">
        <v>123</v>
      </c>
      <c r="G12" s="123">
        <v>1374656</v>
      </c>
      <c r="H12" s="355">
        <f t="shared" ref="H12:H18" si="1">IF(AND(G12&gt; 0,E12&gt;0,E12&lt;=G12*6),E12/G12*100-100,"-")</f>
        <v>7.4218568136319192</v>
      </c>
      <c r="I12" s="187">
        <v>7465676</v>
      </c>
      <c r="J12" s="196" t="s">
        <v>168</v>
      </c>
      <c r="K12" s="123">
        <v>7738788</v>
      </c>
      <c r="L12" s="355">
        <f t="shared" si="0"/>
        <v>-3.5291314350515961</v>
      </c>
    </row>
    <row r="13" spans="1:14" x14ac:dyDescent="0.25">
      <c r="B13" s="89"/>
      <c r="C13" s="17" t="s">
        <v>107</v>
      </c>
      <c r="D13" s="38">
        <v>3</v>
      </c>
      <c r="E13" s="371">
        <v>223058</v>
      </c>
      <c r="F13" s="123"/>
      <c r="G13" s="123">
        <v>280964</v>
      </c>
      <c r="H13" s="355">
        <f t="shared" si="1"/>
        <v>-20.609757833743828</v>
      </c>
      <c r="I13" s="187">
        <v>1544837</v>
      </c>
      <c r="J13" s="197"/>
      <c r="K13" s="123">
        <v>1751581</v>
      </c>
      <c r="L13" s="355">
        <f t="shared" si="0"/>
        <v>-11.803279437262688</v>
      </c>
    </row>
    <row r="14" spans="1:14" x14ac:dyDescent="0.25">
      <c r="B14" s="89"/>
      <c r="C14" s="17" t="s">
        <v>108</v>
      </c>
      <c r="D14" s="38">
        <v>4</v>
      </c>
      <c r="E14" s="371">
        <v>3085516</v>
      </c>
      <c r="F14" s="123"/>
      <c r="G14" s="123">
        <v>2812365</v>
      </c>
      <c r="H14" s="355">
        <f t="shared" si="1"/>
        <v>9.7125017556398205</v>
      </c>
      <c r="I14" s="187">
        <v>16083436</v>
      </c>
      <c r="J14" s="197"/>
      <c r="K14" s="123">
        <v>16811840</v>
      </c>
      <c r="L14" s="355">
        <f t="shared" si="0"/>
        <v>-4.3326845841977928</v>
      </c>
    </row>
    <row r="15" spans="1:14" x14ac:dyDescent="0.25">
      <c r="B15" s="89"/>
      <c r="C15" s="17" t="s">
        <v>109</v>
      </c>
      <c r="D15" s="38">
        <v>5</v>
      </c>
      <c r="E15" s="371">
        <v>815325</v>
      </c>
      <c r="F15" s="195" t="s">
        <v>167</v>
      </c>
      <c r="G15" s="123">
        <v>1266213</v>
      </c>
      <c r="H15" s="355">
        <f t="shared" si="1"/>
        <v>-35.609174759696828</v>
      </c>
      <c r="I15" s="187">
        <v>4775498</v>
      </c>
      <c r="J15" s="195" t="s">
        <v>350</v>
      </c>
      <c r="K15" s="123">
        <v>9589283</v>
      </c>
      <c r="L15" s="355">
        <f t="shared" si="0"/>
        <v>-50.199634320939325</v>
      </c>
    </row>
    <row r="16" spans="1:14" x14ac:dyDescent="0.25">
      <c r="B16" s="89"/>
      <c r="C16" s="17" t="s">
        <v>110</v>
      </c>
      <c r="D16" s="38">
        <v>6</v>
      </c>
      <c r="E16" s="371">
        <v>89639</v>
      </c>
      <c r="F16" s="123"/>
      <c r="G16" s="123">
        <v>86529</v>
      </c>
      <c r="H16" s="355">
        <f t="shared" si="1"/>
        <v>3.5941707404453922</v>
      </c>
      <c r="I16" s="187">
        <v>449343</v>
      </c>
      <c r="J16" s="197"/>
      <c r="K16" s="123">
        <v>518158</v>
      </c>
      <c r="L16" s="355">
        <f t="shared" si="0"/>
        <v>-13.28069816542444</v>
      </c>
    </row>
    <row r="17" spans="2:12" x14ac:dyDescent="0.25">
      <c r="B17" s="89"/>
      <c r="C17" s="17" t="s">
        <v>111</v>
      </c>
      <c r="D17" s="38">
        <v>7</v>
      </c>
      <c r="E17" s="371">
        <v>108642</v>
      </c>
      <c r="F17" s="195" t="s">
        <v>166</v>
      </c>
      <c r="G17" s="123">
        <v>64764</v>
      </c>
      <c r="H17" s="355">
        <f t="shared" si="1"/>
        <v>67.750602186399846</v>
      </c>
      <c r="I17" s="187">
        <v>643630</v>
      </c>
      <c r="J17" s="196" t="s">
        <v>351</v>
      </c>
      <c r="K17" s="123">
        <v>346034</v>
      </c>
      <c r="L17" s="355">
        <f t="shared" si="0"/>
        <v>86.001953565256599</v>
      </c>
    </row>
    <row r="18" spans="2:12" x14ac:dyDescent="0.25">
      <c r="B18" s="105"/>
      <c r="C18" s="17" t="s">
        <v>112</v>
      </c>
      <c r="D18" s="38">
        <v>8</v>
      </c>
      <c r="E18" s="371">
        <v>59574</v>
      </c>
      <c r="F18" s="123"/>
      <c r="G18" s="123">
        <v>124159</v>
      </c>
      <c r="H18" s="355">
        <f t="shared" si="1"/>
        <v>-52.017976948912278</v>
      </c>
      <c r="I18" s="187">
        <v>468505</v>
      </c>
      <c r="J18" s="197"/>
      <c r="K18" s="123">
        <v>751245</v>
      </c>
      <c r="L18" s="355">
        <f t="shared" si="0"/>
        <v>-37.636190590286787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343088</v>
      </c>
      <c r="F21" s="123"/>
      <c r="G21" s="123">
        <v>249511</v>
      </c>
      <c r="H21" s="355">
        <f t="shared" ref="H21:H36" si="2">IF(AND(G21&gt; 0,E21&gt;0,E21&lt;=G21*6),E21/G21*100-100,"-")</f>
        <v>37.504158133308749</v>
      </c>
      <c r="I21" s="187">
        <v>1926941</v>
      </c>
      <c r="J21" s="123"/>
      <c r="K21" s="123">
        <v>1777759</v>
      </c>
      <c r="L21" s="355">
        <f t="shared" ref="L21:L36" si="3">IF(AND(K21&gt; 0,I21&gt;0,I21&lt;=K21*6),I21/K21*100-100,"-")</f>
        <v>8.391576136022934</v>
      </c>
    </row>
    <row r="22" spans="2:12" x14ac:dyDescent="0.25">
      <c r="B22" s="89"/>
      <c r="C22" s="17" t="s">
        <v>115</v>
      </c>
      <c r="D22" s="38">
        <v>10</v>
      </c>
      <c r="E22" s="371">
        <v>28169</v>
      </c>
      <c r="F22" s="123"/>
      <c r="G22" s="123">
        <v>33565</v>
      </c>
      <c r="H22" s="355">
        <f t="shared" si="2"/>
        <v>-16.076269924028011</v>
      </c>
      <c r="I22" s="187">
        <v>173461</v>
      </c>
      <c r="J22" s="197"/>
      <c r="K22" s="123">
        <v>212920</v>
      </c>
      <c r="L22" s="355">
        <f t="shared" si="3"/>
        <v>-18.532312605673496</v>
      </c>
    </row>
    <row r="23" spans="2:12" x14ac:dyDescent="0.25">
      <c r="B23" s="89"/>
      <c r="C23" s="17" t="s">
        <v>116</v>
      </c>
      <c r="D23" s="38">
        <v>11</v>
      </c>
      <c r="E23" s="371">
        <v>8575</v>
      </c>
      <c r="F23" s="123"/>
      <c r="G23" s="123">
        <v>11796</v>
      </c>
      <c r="H23" s="355">
        <f t="shared" si="2"/>
        <v>-27.305866395388264</v>
      </c>
      <c r="I23" s="187">
        <v>85295</v>
      </c>
      <c r="J23" s="197"/>
      <c r="K23" s="123">
        <v>82467</v>
      </c>
      <c r="L23" s="355">
        <f t="shared" si="3"/>
        <v>3.429250488074004</v>
      </c>
    </row>
    <row r="24" spans="2:12" x14ac:dyDescent="0.25">
      <c r="B24" s="89"/>
      <c r="C24" s="17" t="s">
        <v>117</v>
      </c>
      <c r="D24" s="38">
        <v>12</v>
      </c>
      <c r="E24" s="371">
        <v>10608</v>
      </c>
      <c r="F24" s="123"/>
      <c r="G24" s="123">
        <v>10296</v>
      </c>
      <c r="H24" s="355">
        <f t="shared" si="2"/>
        <v>3.0303030303030312</v>
      </c>
      <c r="I24" s="187">
        <v>67698</v>
      </c>
      <c r="J24" s="197"/>
      <c r="K24" s="123">
        <v>63282</v>
      </c>
      <c r="L24" s="355">
        <f t="shared" si="3"/>
        <v>6.9782876647387866</v>
      </c>
    </row>
    <row r="25" spans="2:12" x14ac:dyDescent="0.25">
      <c r="B25" s="89"/>
      <c r="C25" s="17" t="s">
        <v>118</v>
      </c>
      <c r="D25" s="38">
        <v>13</v>
      </c>
      <c r="E25" s="371">
        <v>420</v>
      </c>
      <c r="F25" s="123"/>
      <c r="G25" s="123">
        <v>540</v>
      </c>
      <c r="H25" s="355">
        <f t="shared" si="2"/>
        <v>-22.222222222222214</v>
      </c>
      <c r="I25" s="187">
        <v>1752</v>
      </c>
      <c r="J25" s="197"/>
      <c r="K25" s="123">
        <v>2943</v>
      </c>
      <c r="L25" s="355">
        <f t="shared" si="3"/>
        <v>-40.468909276248723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476240</v>
      </c>
      <c r="F27" s="123"/>
      <c r="G27" s="123">
        <v>223382</v>
      </c>
      <c r="H27" s="355">
        <f t="shared" si="2"/>
        <v>113.19533355418073</v>
      </c>
      <c r="I27" s="187">
        <v>2347058</v>
      </c>
      <c r="J27" s="197"/>
      <c r="K27" s="123">
        <v>2708559</v>
      </c>
      <c r="L27" s="355">
        <f t="shared" si="3"/>
        <v>-13.346617149561808</v>
      </c>
    </row>
    <row r="28" spans="2:12" x14ac:dyDescent="0.25">
      <c r="B28" s="89"/>
      <c r="C28" s="17" t="s">
        <v>121</v>
      </c>
      <c r="D28" s="38">
        <v>16</v>
      </c>
      <c r="E28" s="371">
        <v>1755</v>
      </c>
      <c r="F28" s="123"/>
      <c r="G28" s="123">
        <v>1112</v>
      </c>
      <c r="H28" s="355">
        <f t="shared" si="2"/>
        <v>57.823741007194258</v>
      </c>
      <c r="I28" s="187">
        <v>9822</v>
      </c>
      <c r="J28" s="197"/>
      <c r="K28" s="123">
        <v>8479</v>
      </c>
      <c r="L28" s="355">
        <f t="shared" si="3"/>
        <v>15.839131973110042</v>
      </c>
    </row>
    <row r="29" spans="2:12" x14ac:dyDescent="0.25">
      <c r="B29" s="89"/>
      <c r="C29" s="17" t="s">
        <v>122</v>
      </c>
      <c r="D29" s="38">
        <v>17</v>
      </c>
      <c r="E29" s="371">
        <v>79697</v>
      </c>
      <c r="F29" s="123"/>
      <c r="G29" s="123">
        <v>55857</v>
      </c>
      <c r="H29" s="355">
        <f t="shared" si="2"/>
        <v>42.680416062445175</v>
      </c>
      <c r="I29" s="187">
        <v>487031</v>
      </c>
      <c r="J29" s="197"/>
      <c r="K29" s="123">
        <v>380411</v>
      </c>
      <c r="L29" s="355">
        <f t="shared" si="3"/>
        <v>28.027580695616052</v>
      </c>
    </row>
    <row r="30" spans="2:12" x14ac:dyDescent="0.25">
      <c r="B30" s="89"/>
      <c r="C30" s="17" t="s">
        <v>124</v>
      </c>
      <c r="D30" s="38">
        <v>18</v>
      </c>
      <c r="E30" s="371">
        <v>223517</v>
      </c>
      <c r="F30" s="123"/>
      <c r="G30" s="123">
        <v>212462</v>
      </c>
      <c r="H30" s="355">
        <f t="shared" si="2"/>
        <v>5.2032834106804984</v>
      </c>
      <c r="I30" s="187">
        <v>809243</v>
      </c>
      <c r="J30" s="197"/>
      <c r="K30" s="123">
        <v>839645</v>
      </c>
      <c r="L30" s="355">
        <f t="shared" si="3"/>
        <v>-3.6208159400699174</v>
      </c>
    </row>
    <row r="31" spans="2:12" x14ac:dyDescent="0.25">
      <c r="B31" s="89"/>
      <c r="C31" s="17" t="s">
        <v>125</v>
      </c>
      <c r="D31" s="38">
        <v>19</v>
      </c>
      <c r="E31" s="371">
        <v>65741</v>
      </c>
      <c r="F31" s="123"/>
      <c r="G31" s="123">
        <v>36464</v>
      </c>
      <c r="H31" s="355">
        <f t="shared" si="2"/>
        <v>80.290149188240463</v>
      </c>
      <c r="I31" s="187">
        <v>361970</v>
      </c>
      <c r="J31" s="197"/>
      <c r="K31" s="123">
        <v>493718</v>
      </c>
      <c r="L31" s="355">
        <f t="shared" si="3"/>
        <v>-26.684868690223979</v>
      </c>
    </row>
    <row r="32" spans="2:12" x14ac:dyDescent="0.25">
      <c r="B32" s="89"/>
      <c r="C32" s="17" t="s">
        <v>126</v>
      </c>
      <c r="D32" s="38">
        <v>20</v>
      </c>
      <c r="E32" s="371">
        <v>14015</v>
      </c>
      <c r="F32" s="123"/>
      <c r="G32" s="123">
        <v>11786</v>
      </c>
      <c r="H32" s="355">
        <f t="shared" si="2"/>
        <v>18.912268793483804</v>
      </c>
      <c r="I32" s="187">
        <v>70386</v>
      </c>
      <c r="J32" s="197"/>
      <c r="K32" s="123">
        <v>75343</v>
      </c>
      <c r="L32" s="355">
        <f t="shared" si="3"/>
        <v>-6.579244256267998</v>
      </c>
    </row>
    <row r="33" spans="2:12" x14ac:dyDescent="0.25">
      <c r="B33" s="89"/>
      <c r="C33" s="17" t="s">
        <v>127</v>
      </c>
      <c r="D33" s="38">
        <v>21</v>
      </c>
      <c r="E33" s="371">
        <v>99059</v>
      </c>
      <c r="F33" s="123"/>
      <c r="G33" s="123">
        <v>92354</v>
      </c>
      <c r="H33" s="355">
        <f t="shared" si="2"/>
        <v>7.260107845897295</v>
      </c>
      <c r="I33" s="187">
        <v>418932</v>
      </c>
      <c r="J33" s="197"/>
      <c r="K33" s="123">
        <v>636992</v>
      </c>
      <c r="L33" s="355">
        <f t="shared" si="3"/>
        <v>-34.23276901436752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8063957</v>
      </c>
      <c r="F34" s="123"/>
      <c r="G34" s="123">
        <f>SUM(G11:G33)</f>
        <v>7835282</v>
      </c>
      <c r="H34" s="355">
        <f t="shared" si="2"/>
        <v>2.9185292884161669</v>
      </c>
      <c r="I34" s="187">
        <f>SUM(I11:I33)</f>
        <v>44906170</v>
      </c>
      <c r="J34" s="197"/>
      <c r="K34" s="123">
        <f>SUM(K11:K33)</f>
        <v>50496441</v>
      </c>
      <c r="L34" s="355">
        <f t="shared" si="3"/>
        <v>-11.070623769306835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536442</v>
      </c>
      <c r="F35" s="201"/>
      <c r="G35" s="123">
        <v>501759</v>
      </c>
      <c r="H35" s="355">
        <f t="shared" si="2"/>
        <v>6.9122825898488998</v>
      </c>
      <c r="I35" s="122">
        <v>2904995</v>
      </c>
      <c r="J35" s="201"/>
      <c r="K35" s="123">
        <v>3030243</v>
      </c>
      <c r="L35" s="355">
        <f t="shared" si="3"/>
        <v>-4.1332658799970829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7527515</v>
      </c>
      <c r="F36" s="83"/>
      <c r="G36" s="203">
        <f>G34-G35</f>
        <v>7333523</v>
      </c>
      <c r="H36" s="357">
        <f t="shared" si="2"/>
        <v>2.645277038062062</v>
      </c>
      <c r="I36" s="203">
        <f>I34-I35</f>
        <v>42001175</v>
      </c>
      <c r="J36" s="83"/>
      <c r="K36" s="370">
        <f>K34-K35</f>
        <v>47466198</v>
      </c>
      <c r="L36" s="374">
        <f t="shared" si="3"/>
        <v>-11.513504831374959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16692</v>
      </c>
      <c r="L38" s="453">
        <v>117990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109122</v>
      </c>
      <c r="F39" s="453"/>
      <c r="G39" s="454">
        <v>409895</v>
      </c>
      <c r="H39" s="452"/>
      <c r="I39" s="452"/>
      <c r="J39" s="389" t="s">
        <v>175</v>
      </c>
      <c r="K39" s="454">
        <v>2231</v>
      </c>
      <c r="L39" s="453">
        <v>14766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1152989</v>
      </c>
      <c r="F40" s="453"/>
      <c r="G40" s="454">
        <v>5876738</v>
      </c>
      <c r="H40" s="452"/>
      <c r="I40" s="452"/>
      <c r="J40" s="389" t="s">
        <v>177</v>
      </c>
      <c r="K40" s="454">
        <v>24672</v>
      </c>
      <c r="L40" s="453">
        <v>132666</v>
      </c>
    </row>
    <row r="41" spans="2:12" s="67" customFormat="1" ht="10.199999999999999" customHeight="1" x14ac:dyDescent="0.25">
      <c r="B41" s="452"/>
      <c r="C41" s="389" t="s">
        <v>286</v>
      </c>
      <c r="E41" s="453">
        <v>214570</v>
      </c>
      <c r="F41" s="453"/>
      <c r="G41" s="454">
        <v>1179043</v>
      </c>
      <c r="H41" s="452"/>
      <c r="I41" s="452"/>
      <c r="J41" s="389" t="s">
        <v>178</v>
      </c>
      <c r="K41" s="454">
        <v>20716</v>
      </c>
      <c r="L41" s="453">
        <v>119014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44331</v>
      </c>
      <c r="L42" s="453">
        <v>259194</v>
      </c>
    </row>
    <row r="43" spans="2:12" ht="10.199999999999999" customHeight="1" x14ac:dyDescent="0.25">
      <c r="B43" s="455"/>
      <c r="C43" s="495" t="s">
        <v>353</v>
      </c>
      <c r="D43" s="496"/>
      <c r="E43" s="497">
        <v>69542</v>
      </c>
      <c r="F43" s="497"/>
      <c r="G43" s="498">
        <v>268761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745783</v>
      </c>
      <c r="F44" s="494"/>
      <c r="G44" s="498">
        <v>4506737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7093009</v>
      </c>
      <c r="F12" s="122">
        <v>21</v>
      </c>
      <c r="G12" s="122">
        <v>307007</v>
      </c>
      <c r="H12" s="122">
        <v>0</v>
      </c>
      <c r="I12" s="122"/>
      <c r="J12" s="123">
        <v>-18581</v>
      </c>
      <c r="K12" s="122">
        <v>2297</v>
      </c>
      <c r="L12" s="122">
        <f>E12-F12-G12-H12+J12-K12-M12</f>
        <v>49447</v>
      </c>
      <c r="M12" s="122">
        <v>6715656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8645102</v>
      </c>
      <c r="F13" s="122">
        <v>549178</v>
      </c>
      <c r="G13" s="122">
        <v>909485</v>
      </c>
      <c r="H13" s="122">
        <v>0</v>
      </c>
      <c r="I13" s="122"/>
      <c r="J13" s="123">
        <v>21523</v>
      </c>
      <c r="K13" s="122">
        <v>-255938</v>
      </c>
      <c r="L13" s="122">
        <f t="shared" ref="L13:L19" si="0">E13-F13-G13-H13+J13-K13-M13</f>
        <v>-1776</v>
      </c>
      <c r="M13" s="122">
        <v>7465676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2955449</v>
      </c>
      <c r="F14" s="122">
        <v>70918</v>
      </c>
      <c r="G14" s="122">
        <v>1367089</v>
      </c>
      <c r="H14" s="122">
        <v>0</v>
      </c>
      <c r="I14" s="122"/>
      <c r="J14" s="123">
        <v>-4111</v>
      </c>
      <c r="K14" s="122">
        <v>-7104</v>
      </c>
      <c r="L14" s="122">
        <f t="shared" si="0"/>
        <v>-24402</v>
      </c>
      <c r="M14" s="122">
        <v>1544837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20220499</v>
      </c>
      <c r="F15" s="122">
        <v>448721</v>
      </c>
      <c r="G15" s="122">
        <v>3225967</v>
      </c>
      <c r="H15" s="122">
        <v>0</v>
      </c>
      <c r="I15" s="122"/>
      <c r="J15" s="123">
        <v>-412224</v>
      </c>
      <c r="K15" s="122">
        <v>132469</v>
      </c>
      <c r="L15" s="122">
        <f t="shared" si="0"/>
        <v>-82318</v>
      </c>
      <c r="M15" s="122">
        <v>16083436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5579371</v>
      </c>
      <c r="F16" s="122">
        <v>406048</v>
      </c>
      <c r="G16" s="122">
        <v>355832</v>
      </c>
      <c r="H16" s="122">
        <v>322331</v>
      </c>
      <c r="I16" s="122"/>
      <c r="J16" s="123">
        <v>432508</v>
      </c>
      <c r="K16" s="122">
        <v>102090</v>
      </c>
      <c r="L16" s="122">
        <f t="shared" si="0"/>
        <v>50080</v>
      </c>
      <c r="M16" s="122">
        <v>4775498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543735</v>
      </c>
      <c r="F17" s="122">
        <v>1847</v>
      </c>
      <c r="G17" s="122">
        <v>44415</v>
      </c>
      <c r="H17" s="122">
        <v>0</v>
      </c>
      <c r="I17" s="122"/>
      <c r="J17" s="123">
        <v>-21504</v>
      </c>
      <c r="K17" s="122">
        <v>25676</v>
      </c>
      <c r="L17" s="122">
        <f t="shared" si="0"/>
        <v>950</v>
      </c>
      <c r="M17" s="122">
        <v>449343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2080113</v>
      </c>
      <c r="F18" s="122">
        <v>82720</v>
      </c>
      <c r="G18" s="122">
        <v>1074234</v>
      </c>
      <c r="H18" s="122">
        <v>333164</v>
      </c>
      <c r="I18" s="122"/>
      <c r="J18" s="123">
        <v>26687</v>
      </c>
      <c r="K18" s="122">
        <v>-32985</v>
      </c>
      <c r="L18" s="122">
        <f t="shared" si="0"/>
        <v>6037</v>
      </c>
      <c r="M18" s="122">
        <v>643630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1305489</v>
      </c>
      <c r="F19" s="122">
        <v>22558</v>
      </c>
      <c r="G19" s="122">
        <v>611589</v>
      </c>
      <c r="H19" s="122">
        <v>0</v>
      </c>
      <c r="I19" s="122"/>
      <c r="J19" s="123">
        <v>62070</v>
      </c>
      <c r="K19" s="122">
        <v>245909</v>
      </c>
      <c r="L19" s="122">
        <f t="shared" si="0"/>
        <v>18998</v>
      </c>
      <c r="M19" s="122">
        <v>468505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2102339</v>
      </c>
      <c r="F22" s="122">
        <v>12870</v>
      </c>
      <c r="G22" s="122">
        <v>128337</v>
      </c>
      <c r="H22" s="122">
        <v>0</v>
      </c>
      <c r="I22" s="122"/>
      <c r="J22" s="123">
        <v>3</v>
      </c>
      <c r="K22" s="122">
        <v>3138</v>
      </c>
      <c r="L22" s="122">
        <f t="shared" ref="L22:L34" si="1">E22-F22-G22-H22+J22-K22-M22</f>
        <v>31056</v>
      </c>
      <c r="M22" s="122">
        <v>1926941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172225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-434</v>
      </c>
      <c r="L23" s="122">
        <f t="shared" si="1"/>
        <v>-812</v>
      </c>
      <c r="M23" s="122">
        <v>173461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241461</v>
      </c>
      <c r="F24" s="122">
        <v>38964</v>
      </c>
      <c r="G24" s="122">
        <v>99218</v>
      </c>
      <c r="H24" s="122">
        <v>0</v>
      </c>
      <c r="I24" s="122"/>
      <c r="J24" s="123">
        <v>-20310</v>
      </c>
      <c r="K24" s="122">
        <v>-3751</v>
      </c>
      <c r="L24" s="122">
        <f t="shared" si="1"/>
        <v>1425</v>
      </c>
      <c r="M24" s="122">
        <v>85295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85793</v>
      </c>
      <c r="F25" s="122">
        <v>8530</v>
      </c>
      <c r="G25" s="122">
        <v>11543</v>
      </c>
      <c r="H25" s="122">
        <v>0</v>
      </c>
      <c r="I25" s="122"/>
      <c r="J25" s="123">
        <v>-157</v>
      </c>
      <c r="K25" s="122">
        <v>-2492</v>
      </c>
      <c r="L25" s="122">
        <f t="shared" si="1"/>
        <v>357</v>
      </c>
      <c r="M25" s="122">
        <v>67698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2743</v>
      </c>
      <c r="F26" s="122">
        <v>0</v>
      </c>
      <c r="G26" s="122">
        <v>1159</v>
      </c>
      <c r="H26" s="122">
        <v>0</v>
      </c>
      <c r="I26" s="122"/>
      <c r="J26" s="123">
        <v>0</v>
      </c>
      <c r="K26" s="122">
        <v>-145</v>
      </c>
      <c r="L26" s="122">
        <f t="shared" si="1"/>
        <v>-23</v>
      </c>
      <c r="M26" s="122">
        <v>1752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2682853</v>
      </c>
      <c r="F28" s="122">
        <v>141563</v>
      </c>
      <c r="G28" s="122">
        <v>212756</v>
      </c>
      <c r="H28" s="122">
        <v>0</v>
      </c>
      <c r="I28" s="122"/>
      <c r="J28" s="123">
        <v>1746</v>
      </c>
      <c r="K28" s="122">
        <v>-10626</v>
      </c>
      <c r="L28" s="122">
        <f t="shared" si="1"/>
        <v>-6152</v>
      </c>
      <c r="M28" s="122">
        <v>2347058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9540</v>
      </c>
      <c r="F29" s="122">
        <v>32</v>
      </c>
      <c r="G29" s="122">
        <v>1</v>
      </c>
      <c r="H29" s="122">
        <v>0</v>
      </c>
      <c r="I29" s="122"/>
      <c r="J29" s="123">
        <v>0</v>
      </c>
      <c r="K29" s="122">
        <v>-128</v>
      </c>
      <c r="L29" s="122">
        <f t="shared" si="1"/>
        <v>-187</v>
      </c>
      <c r="M29" s="122">
        <v>9822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1326405</v>
      </c>
      <c r="F30" s="122">
        <v>257008</v>
      </c>
      <c r="G30" s="122">
        <v>635786</v>
      </c>
      <c r="H30" s="122">
        <v>0</v>
      </c>
      <c r="I30" s="122"/>
      <c r="J30" s="123">
        <v>-2562</v>
      </c>
      <c r="K30" s="122">
        <v>-19729</v>
      </c>
      <c r="L30" s="122">
        <f t="shared" si="1"/>
        <v>-36253</v>
      </c>
      <c r="M30" s="122">
        <v>487031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1691775</v>
      </c>
      <c r="F31" s="122">
        <v>104160</v>
      </c>
      <c r="G31" s="122">
        <v>723926</v>
      </c>
      <c r="H31" s="122">
        <v>0</v>
      </c>
      <c r="I31" s="122"/>
      <c r="J31" s="123">
        <v>-7974</v>
      </c>
      <c r="K31" s="122">
        <v>12282</v>
      </c>
      <c r="L31" s="122">
        <f t="shared" si="1"/>
        <v>34190</v>
      </c>
      <c r="M31" s="122">
        <v>809243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693171</v>
      </c>
      <c r="F32" s="122">
        <v>1751</v>
      </c>
      <c r="G32" s="122">
        <v>310732</v>
      </c>
      <c r="H32" s="122">
        <v>0</v>
      </c>
      <c r="I32" s="122"/>
      <c r="J32" s="123">
        <v>0</v>
      </c>
      <c r="K32" s="122">
        <v>19838</v>
      </c>
      <c r="L32" s="122">
        <f t="shared" si="1"/>
        <v>-1120</v>
      </c>
      <c r="M32" s="122">
        <v>361970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176063</v>
      </c>
      <c r="F33" s="122">
        <v>40416</v>
      </c>
      <c r="G33" s="122">
        <v>80613</v>
      </c>
      <c r="H33" s="122">
        <v>0</v>
      </c>
      <c r="I33" s="122"/>
      <c r="J33" s="123">
        <v>3656</v>
      </c>
      <c r="K33" s="122">
        <v>-2615</v>
      </c>
      <c r="L33" s="122">
        <f t="shared" si="1"/>
        <v>-9081</v>
      </c>
      <c r="M33" s="122">
        <v>70386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656406</v>
      </c>
      <c r="F34" s="122">
        <v>24</v>
      </c>
      <c r="G34" s="122">
        <v>51110</v>
      </c>
      <c r="H34" s="122">
        <v>0</v>
      </c>
      <c r="I34" s="122"/>
      <c r="J34" s="123">
        <v>-60760</v>
      </c>
      <c r="K34" s="122">
        <v>82631</v>
      </c>
      <c r="L34" s="122">
        <f t="shared" si="1"/>
        <v>42949</v>
      </c>
      <c r="M34" s="122">
        <v>418932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58263541</v>
      </c>
      <c r="F35" s="127">
        <f>SUM(F12:F34)</f>
        <v>2187329</v>
      </c>
      <c r="G35" s="127">
        <f>SUM(G12:G34)</f>
        <v>10150799</v>
      </c>
      <c r="H35" s="127">
        <f>SUM(H12:H34)</f>
        <v>655495</v>
      </c>
      <c r="I35" s="127"/>
      <c r="J35" s="128">
        <f>SUM(J12:J34)</f>
        <v>0</v>
      </c>
      <c r="K35" s="129">
        <f>SUM(K12:K34)</f>
        <v>290383</v>
      </c>
      <c r="L35" s="129">
        <f>SUM(L12:L34)</f>
        <v>73365</v>
      </c>
      <c r="M35" s="127">
        <f>SUM(M12:M34)</f>
        <v>44906170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2668622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236373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42001175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854638</v>
      </c>
      <c r="F10" s="122">
        <v>812869</v>
      </c>
      <c r="G10" s="122">
        <v>0</v>
      </c>
      <c r="H10" s="122">
        <v>0</v>
      </c>
      <c r="I10" s="122">
        <v>0</v>
      </c>
      <c r="J10" s="93">
        <f>E10-F10-G10-H10-I10</f>
        <v>41769</v>
      </c>
    </row>
    <row r="11" spans="2:10" x14ac:dyDescent="0.25">
      <c r="B11" s="89"/>
      <c r="C11" s="17" t="s">
        <v>106</v>
      </c>
      <c r="D11" s="38">
        <v>2</v>
      </c>
      <c r="E11" s="122">
        <v>1476681</v>
      </c>
      <c r="F11" s="122">
        <v>0</v>
      </c>
      <c r="G11" s="122">
        <v>0</v>
      </c>
      <c r="H11" s="122">
        <v>0</v>
      </c>
      <c r="I11" s="122">
        <v>4272</v>
      </c>
      <c r="J11" s="93">
        <f t="shared" ref="J11:J17" si="0">E11-F11-G11-H11-I11</f>
        <v>1472409</v>
      </c>
    </row>
    <row r="12" spans="2:10" x14ac:dyDescent="0.25">
      <c r="B12" s="89"/>
      <c r="C12" s="17" t="s">
        <v>107</v>
      </c>
      <c r="D12" s="38">
        <v>3</v>
      </c>
      <c r="E12" s="122">
        <v>223058</v>
      </c>
      <c r="F12" s="122">
        <v>149128</v>
      </c>
      <c r="G12" s="122">
        <v>0</v>
      </c>
      <c r="H12" s="122">
        <v>0</v>
      </c>
      <c r="I12" s="122">
        <v>0</v>
      </c>
      <c r="J12" s="93">
        <f t="shared" si="0"/>
        <v>73930</v>
      </c>
    </row>
    <row r="13" spans="2:10" x14ac:dyDescent="0.25">
      <c r="B13" s="89"/>
      <c r="C13" s="17" t="s">
        <v>108</v>
      </c>
      <c r="D13" s="38">
        <v>4</v>
      </c>
      <c r="E13" s="122">
        <v>3085516</v>
      </c>
      <c r="F13" s="122">
        <v>0</v>
      </c>
      <c r="G13" s="122">
        <v>0</v>
      </c>
      <c r="H13" s="122">
        <v>3571</v>
      </c>
      <c r="I13" s="122">
        <v>281</v>
      </c>
      <c r="J13" s="93">
        <f t="shared" si="0"/>
        <v>3081664</v>
      </c>
    </row>
    <row r="14" spans="2:10" x14ac:dyDescent="0.25">
      <c r="B14" s="89"/>
      <c r="C14" s="17" t="s">
        <v>109</v>
      </c>
      <c r="D14" s="38">
        <v>5</v>
      </c>
      <c r="E14" s="122">
        <v>815325</v>
      </c>
      <c r="F14" s="122">
        <v>22816</v>
      </c>
      <c r="G14" s="122">
        <v>0</v>
      </c>
      <c r="H14" s="122">
        <v>2</v>
      </c>
      <c r="I14" s="122">
        <v>223</v>
      </c>
      <c r="J14" s="93">
        <f t="shared" si="0"/>
        <v>792284</v>
      </c>
    </row>
    <row r="15" spans="2:10" x14ac:dyDescent="0.25">
      <c r="B15" s="89"/>
      <c r="C15" s="17" t="s">
        <v>110</v>
      </c>
      <c r="D15" s="38">
        <v>6</v>
      </c>
      <c r="E15" s="122">
        <v>89639</v>
      </c>
      <c r="F15" s="122">
        <v>87884</v>
      </c>
      <c r="G15" s="122">
        <v>0</v>
      </c>
      <c r="H15" s="122">
        <v>0</v>
      </c>
      <c r="I15" s="122">
        <v>0</v>
      </c>
      <c r="J15" s="93">
        <f t="shared" si="0"/>
        <v>1755</v>
      </c>
    </row>
    <row r="16" spans="2:10" x14ac:dyDescent="0.25">
      <c r="B16" s="89"/>
      <c r="C16" s="17" t="s">
        <v>111</v>
      </c>
      <c r="D16" s="38">
        <v>7</v>
      </c>
      <c r="E16" s="122">
        <v>108642</v>
      </c>
      <c r="F16" s="122">
        <v>44331</v>
      </c>
      <c r="G16" s="122">
        <v>0</v>
      </c>
      <c r="H16" s="122">
        <v>0</v>
      </c>
      <c r="I16" s="122">
        <v>0</v>
      </c>
      <c r="J16" s="93">
        <f t="shared" si="0"/>
        <v>64311</v>
      </c>
    </row>
    <row r="17" spans="2:10" x14ac:dyDescent="0.25">
      <c r="B17" s="105"/>
      <c r="C17" s="17" t="s">
        <v>112</v>
      </c>
      <c r="D17" s="38">
        <v>8</v>
      </c>
      <c r="E17" s="122">
        <v>59574</v>
      </c>
      <c r="F17" s="122">
        <v>28917</v>
      </c>
      <c r="G17" s="122">
        <v>0</v>
      </c>
      <c r="H17" s="122">
        <v>0</v>
      </c>
      <c r="I17" s="122">
        <v>0</v>
      </c>
      <c r="J17" s="93">
        <f t="shared" si="0"/>
        <v>30657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343088</v>
      </c>
      <c r="F20" s="122">
        <v>205585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137503</v>
      </c>
    </row>
    <row r="21" spans="2:10" x14ac:dyDescent="0.25">
      <c r="B21" s="89"/>
      <c r="C21" s="17" t="s">
        <v>115</v>
      </c>
      <c r="D21" s="38">
        <v>10</v>
      </c>
      <c r="E21" s="122">
        <v>28169</v>
      </c>
      <c r="F21" s="122">
        <v>21887</v>
      </c>
      <c r="G21" s="122">
        <v>0</v>
      </c>
      <c r="H21" s="122">
        <v>0</v>
      </c>
      <c r="I21" s="122">
        <v>0</v>
      </c>
      <c r="J21" s="93">
        <f t="shared" si="1"/>
        <v>6282</v>
      </c>
    </row>
    <row r="22" spans="2:10" x14ac:dyDescent="0.25">
      <c r="B22" s="89"/>
      <c r="C22" s="17" t="s">
        <v>116</v>
      </c>
      <c r="D22" s="38">
        <v>11</v>
      </c>
      <c r="E22" s="122">
        <v>8575</v>
      </c>
      <c r="F22" s="122">
        <v>1174</v>
      </c>
      <c r="G22" s="122">
        <v>0</v>
      </c>
      <c r="H22" s="122">
        <v>0</v>
      </c>
      <c r="I22" s="122">
        <v>0</v>
      </c>
      <c r="J22" s="93">
        <f t="shared" si="1"/>
        <v>7401</v>
      </c>
    </row>
    <row r="23" spans="2:10" x14ac:dyDescent="0.25">
      <c r="B23" s="89"/>
      <c r="C23" s="17" t="s">
        <v>117</v>
      </c>
      <c r="D23" s="38">
        <v>12</v>
      </c>
      <c r="E23" s="122">
        <v>10608</v>
      </c>
      <c r="F23" s="122">
        <v>1679</v>
      </c>
      <c r="G23" s="122">
        <v>0</v>
      </c>
      <c r="H23" s="122">
        <v>0</v>
      </c>
      <c r="I23" s="122">
        <v>0</v>
      </c>
      <c r="J23" s="93">
        <f t="shared" si="1"/>
        <v>8929</v>
      </c>
    </row>
    <row r="24" spans="2:10" x14ac:dyDescent="0.25">
      <c r="B24" s="89"/>
      <c r="C24" s="17" t="s">
        <v>118</v>
      </c>
      <c r="D24" s="38">
        <v>13</v>
      </c>
      <c r="E24" s="122">
        <v>420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420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476240</v>
      </c>
      <c r="F26" s="122">
        <v>0</v>
      </c>
      <c r="G26" s="122">
        <v>431294</v>
      </c>
      <c r="H26" s="122">
        <v>0</v>
      </c>
      <c r="I26" s="122">
        <v>10456</v>
      </c>
      <c r="J26" s="93">
        <f t="shared" si="1"/>
        <v>34490</v>
      </c>
    </row>
    <row r="27" spans="2:10" x14ac:dyDescent="0.25">
      <c r="B27" s="89"/>
      <c r="C27" s="17" t="s">
        <v>121</v>
      </c>
      <c r="D27" s="38">
        <v>16</v>
      </c>
      <c r="E27" s="122">
        <v>1755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1755</v>
      </c>
    </row>
    <row r="28" spans="2:10" x14ac:dyDescent="0.25">
      <c r="B28" s="89"/>
      <c r="C28" s="17" t="s">
        <v>122</v>
      </c>
      <c r="D28" s="38">
        <v>17</v>
      </c>
      <c r="E28" s="122">
        <v>79697</v>
      </c>
      <c r="F28" s="122">
        <v>48</v>
      </c>
      <c r="G28" s="122">
        <v>17</v>
      </c>
      <c r="H28" s="122">
        <v>9</v>
      </c>
      <c r="I28" s="122">
        <v>0</v>
      </c>
      <c r="J28" s="93">
        <f t="shared" si="1"/>
        <v>79623</v>
      </c>
    </row>
    <row r="29" spans="2:10" x14ac:dyDescent="0.25">
      <c r="B29" s="89"/>
      <c r="C29" s="17" t="s">
        <v>124</v>
      </c>
      <c r="D29" s="38">
        <v>18</v>
      </c>
      <c r="E29" s="122">
        <v>223517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223517</v>
      </c>
    </row>
    <row r="30" spans="2:10" x14ac:dyDescent="0.25">
      <c r="B30" s="89"/>
      <c r="C30" s="17" t="s">
        <v>125</v>
      </c>
      <c r="D30" s="38">
        <v>19</v>
      </c>
      <c r="E30" s="122">
        <v>65741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65741</v>
      </c>
    </row>
    <row r="31" spans="2:10" x14ac:dyDescent="0.25">
      <c r="B31" s="89"/>
      <c r="C31" s="17" t="s">
        <v>126</v>
      </c>
      <c r="D31" s="38">
        <v>20</v>
      </c>
      <c r="E31" s="122">
        <v>14015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14015</v>
      </c>
    </row>
    <row r="32" spans="2:10" x14ac:dyDescent="0.25">
      <c r="B32" s="89"/>
      <c r="C32" s="17" t="s">
        <v>127</v>
      </c>
      <c r="D32" s="38">
        <v>21</v>
      </c>
      <c r="E32" s="122">
        <v>99059</v>
      </c>
      <c r="F32" s="122">
        <v>96604</v>
      </c>
      <c r="G32" s="122">
        <v>0</v>
      </c>
      <c r="H32" s="122">
        <v>0</v>
      </c>
      <c r="I32" s="122">
        <v>0</v>
      </c>
      <c r="J32" s="93">
        <f t="shared" si="1"/>
        <v>2455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8063957</v>
      </c>
      <c r="F33" s="127">
        <f t="shared" si="2"/>
        <v>1472922</v>
      </c>
      <c r="G33" s="127">
        <f t="shared" si="2"/>
        <v>431311</v>
      </c>
      <c r="H33" s="127">
        <f t="shared" si="2"/>
        <v>3582</v>
      </c>
      <c r="I33" s="127">
        <f t="shared" si="2"/>
        <v>15232</v>
      </c>
      <c r="J33" s="129">
        <f t="shared" si="2"/>
        <v>6140910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6715656</v>
      </c>
      <c r="F10" s="122">
        <v>6431113</v>
      </c>
      <c r="G10" s="122">
        <v>0</v>
      </c>
      <c r="H10" s="122">
        <v>0</v>
      </c>
      <c r="I10" s="122">
        <v>0</v>
      </c>
      <c r="J10" s="93">
        <f>E10-F10-G10-H10-I10</f>
        <v>284543</v>
      </c>
    </row>
    <row r="11" spans="2:10" x14ac:dyDescent="0.25">
      <c r="B11" s="265"/>
      <c r="C11" s="258" t="s">
        <v>106</v>
      </c>
      <c r="D11" s="274">
        <v>2</v>
      </c>
      <c r="E11" s="122">
        <v>7465676</v>
      </c>
      <c r="F11" s="122">
        <v>0</v>
      </c>
      <c r="G11" s="122">
        <v>0</v>
      </c>
      <c r="H11" s="122">
        <v>0</v>
      </c>
      <c r="I11" s="122">
        <v>22604</v>
      </c>
      <c r="J11" s="93">
        <f t="shared" ref="J11:J17" si="0">E11-F11-G11-H11-I11</f>
        <v>7443072</v>
      </c>
    </row>
    <row r="12" spans="2:10" x14ac:dyDescent="0.25">
      <c r="B12" s="265"/>
      <c r="C12" s="258" t="s">
        <v>107</v>
      </c>
      <c r="D12" s="274">
        <v>3</v>
      </c>
      <c r="E12" s="122">
        <v>1544837</v>
      </c>
      <c r="F12" s="122">
        <v>1001028</v>
      </c>
      <c r="G12" s="122">
        <v>0</v>
      </c>
      <c r="H12" s="122">
        <v>0</v>
      </c>
      <c r="I12" s="122">
        <v>0</v>
      </c>
      <c r="J12" s="93">
        <f t="shared" si="0"/>
        <v>543809</v>
      </c>
    </row>
    <row r="13" spans="2:10" x14ac:dyDescent="0.25">
      <c r="B13" s="265"/>
      <c r="C13" s="258" t="s">
        <v>108</v>
      </c>
      <c r="D13" s="274">
        <v>4</v>
      </c>
      <c r="E13" s="122">
        <v>16083436</v>
      </c>
      <c r="F13" s="122">
        <v>0</v>
      </c>
      <c r="G13" s="122">
        <v>0</v>
      </c>
      <c r="H13" s="122">
        <v>8397</v>
      </c>
      <c r="I13" s="122">
        <v>1631</v>
      </c>
      <c r="J13" s="93">
        <f t="shared" si="0"/>
        <v>16073408</v>
      </c>
    </row>
    <row r="14" spans="2:10" x14ac:dyDescent="0.25">
      <c r="B14" s="265"/>
      <c r="C14" s="258" t="s">
        <v>109</v>
      </c>
      <c r="D14" s="274">
        <v>5</v>
      </c>
      <c r="E14" s="122">
        <v>4775498</v>
      </c>
      <c r="F14" s="122">
        <v>37726</v>
      </c>
      <c r="G14" s="122">
        <v>0</v>
      </c>
      <c r="H14" s="122">
        <v>21</v>
      </c>
      <c r="I14" s="122">
        <v>1480</v>
      </c>
      <c r="J14" s="93">
        <f t="shared" si="0"/>
        <v>4736271</v>
      </c>
    </row>
    <row r="15" spans="2:10" x14ac:dyDescent="0.25">
      <c r="B15" s="265"/>
      <c r="C15" s="258" t="s">
        <v>110</v>
      </c>
      <c r="D15" s="274">
        <v>6</v>
      </c>
      <c r="E15" s="122">
        <v>449343</v>
      </c>
      <c r="F15" s="122">
        <v>445955</v>
      </c>
      <c r="G15" s="122">
        <v>0</v>
      </c>
      <c r="H15" s="122">
        <v>0</v>
      </c>
      <c r="I15" s="122">
        <v>0</v>
      </c>
      <c r="J15" s="93">
        <f t="shared" si="0"/>
        <v>3388</v>
      </c>
    </row>
    <row r="16" spans="2:10" x14ac:dyDescent="0.25">
      <c r="B16" s="265"/>
      <c r="C16" s="258" t="s">
        <v>111</v>
      </c>
      <c r="D16" s="274">
        <v>7</v>
      </c>
      <c r="E16" s="122">
        <v>643630</v>
      </c>
      <c r="F16" s="122">
        <v>259194</v>
      </c>
      <c r="G16" s="122">
        <v>0</v>
      </c>
      <c r="H16" s="122">
        <v>0</v>
      </c>
      <c r="I16" s="122">
        <v>0</v>
      </c>
      <c r="J16" s="93">
        <f t="shared" si="0"/>
        <v>384436</v>
      </c>
    </row>
    <row r="17" spans="2:10" x14ac:dyDescent="0.25">
      <c r="B17" s="271"/>
      <c r="C17" s="258" t="s">
        <v>112</v>
      </c>
      <c r="D17" s="274">
        <v>8</v>
      </c>
      <c r="E17" s="122">
        <v>468505</v>
      </c>
      <c r="F17" s="122">
        <v>295259</v>
      </c>
      <c r="G17" s="122">
        <v>0</v>
      </c>
      <c r="H17" s="122">
        <v>0</v>
      </c>
      <c r="I17" s="122">
        <v>0</v>
      </c>
      <c r="J17" s="93">
        <f t="shared" si="0"/>
        <v>173246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1926941</v>
      </c>
      <c r="F20" s="122">
        <v>1128276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798665</v>
      </c>
    </row>
    <row r="21" spans="2:10" x14ac:dyDescent="0.25">
      <c r="B21" s="265"/>
      <c r="C21" s="258" t="s">
        <v>115</v>
      </c>
      <c r="D21" s="274">
        <v>10</v>
      </c>
      <c r="E21" s="122">
        <v>173461</v>
      </c>
      <c r="F21" s="122">
        <v>143129</v>
      </c>
      <c r="G21" s="122">
        <v>0</v>
      </c>
      <c r="H21" s="122">
        <v>0</v>
      </c>
      <c r="I21" s="122">
        <v>0</v>
      </c>
      <c r="J21" s="93">
        <f t="shared" si="1"/>
        <v>30332</v>
      </c>
    </row>
    <row r="22" spans="2:10" x14ac:dyDescent="0.25">
      <c r="B22" s="265"/>
      <c r="C22" s="258" t="s">
        <v>116</v>
      </c>
      <c r="D22" s="274">
        <v>11</v>
      </c>
      <c r="E22" s="122">
        <v>85295</v>
      </c>
      <c r="F22" s="122">
        <v>30590</v>
      </c>
      <c r="G22" s="122">
        <v>0</v>
      </c>
      <c r="H22" s="122">
        <v>0</v>
      </c>
      <c r="I22" s="122">
        <v>0</v>
      </c>
      <c r="J22" s="93">
        <f t="shared" si="1"/>
        <v>54705</v>
      </c>
    </row>
    <row r="23" spans="2:10" x14ac:dyDescent="0.25">
      <c r="B23" s="265"/>
      <c r="C23" s="258" t="s">
        <v>117</v>
      </c>
      <c r="D23" s="274">
        <v>12</v>
      </c>
      <c r="E23" s="122">
        <v>67698</v>
      </c>
      <c r="F23" s="122">
        <v>9923</v>
      </c>
      <c r="G23" s="122">
        <v>0</v>
      </c>
      <c r="H23" s="122">
        <v>0</v>
      </c>
      <c r="I23" s="122">
        <v>0</v>
      </c>
      <c r="J23" s="93">
        <f t="shared" si="1"/>
        <v>57775</v>
      </c>
    </row>
    <row r="24" spans="2:10" x14ac:dyDescent="0.25">
      <c r="B24" s="265"/>
      <c r="C24" s="258" t="s">
        <v>118</v>
      </c>
      <c r="D24" s="274">
        <v>13</v>
      </c>
      <c r="E24" s="122">
        <v>1752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1752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2347058</v>
      </c>
      <c r="F26" s="122">
        <v>0</v>
      </c>
      <c r="G26" s="122">
        <v>2157921</v>
      </c>
      <c r="H26" s="122">
        <v>0</v>
      </c>
      <c r="I26" s="122">
        <v>68000</v>
      </c>
      <c r="J26" s="93">
        <f t="shared" si="1"/>
        <v>121137</v>
      </c>
    </row>
    <row r="27" spans="2:10" x14ac:dyDescent="0.25">
      <c r="B27" s="265"/>
      <c r="C27" s="258" t="s">
        <v>121</v>
      </c>
      <c r="D27" s="274">
        <v>16</v>
      </c>
      <c r="E27" s="122">
        <v>9822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9822</v>
      </c>
    </row>
    <row r="28" spans="2:10" x14ac:dyDescent="0.25">
      <c r="B28" s="265"/>
      <c r="C28" s="258" t="s">
        <v>122</v>
      </c>
      <c r="D28" s="274">
        <v>17</v>
      </c>
      <c r="E28" s="122">
        <v>487031</v>
      </c>
      <c r="F28" s="122">
        <v>124</v>
      </c>
      <c r="G28" s="122">
        <v>104</v>
      </c>
      <c r="H28" s="122">
        <v>51</v>
      </c>
      <c r="I28" s="122">
        <v>0</v>
      </c>
      <c r="J28" s="93">
        <f t="shared" si="1"/>
        <v>486752</v>
      </c>
    </row>
    <row r="29" spans="2:10" x14ac:dyDescent="0.25">
      <c r="B29" s="265"/>
      <c r="C29" s="258" t="s">
        <v>124</v>
      </c>
      <c r="D29" s="274">
        <v>18</v>
      </c>
      <c r="E29" s="122">
        <v>809243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809243</v>
      </c>
    </row>
    <row r="30" spans="2:10" x14ac:dyDescent="0.25">
      <c r="B30" s="265"/>
      <c r="C30" s="258" t="s">
        <v>125</v>
      </c>
      <c r="D30" s="274">
        <v>19</v>
      </c>
      <c r="E30" s="122">
        <v>361970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361970</v>
      </c>
    </row>
    <row r="31" spans="2:10" x14ac:dyDescent="0.25">
      <c r="B31" s="265"/>
      <c r="C31" s="258" t="s">
        <v>126</v>
      </c>
      <c r="D31" s="274">
        <v>20</v>
      </c>
      <c r="E31" s="122">
        <v>70386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70386</v>
      </c>
    </row>
    <row r="32" spans="2:10" x14ac:dyDescent="0.25">
      <c r="B32" s="265"/>
      <c r="C32" s="258" t="s">
        <v>127</v>
      </c>
      <c r="D32" s="274">
        <v>21</v>
      </c>
      <c r="E32" s="122">
        <v>418932</v>
      </c>
      <c r="F32" s="122">
        <v>388757</v>
      </c>
      <c r="G32" s="122">
        <v>0</v>
      </c>
      <c r="H32" s="122">
        <v>0</v>
      </c>
      <c r="I32" s="122">
        <v>0</v>
      </c>
      <c r="J32" s="93">
        <f t="shared" si="1"/>
        <v>30175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44906170</v>
      </c>
      <c r="F33" s="127">
        <f t="shared" si="2"/>
        <v>10171074</v>
      </c>
      <c r="G33" s="127">
        <f t="shared" si="2"/>
        <v>2158025</v>
      </c>
      <c r="H33" s="127">
        <f t="shared" si="2"/>
        <v>8469</v>
      </c>
      <c r="I33" s="127">
        <f t="shared" si="2"/>
        <v>93715</v>
      </c>
      <c r="J33" s="129">
        <f t="shared" si="2"/>
        <v>32474887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156192</v>
      </c>
      <c r="G10" s="282">
        <v>0</v>
      </c>
      <c r="H10" s="282">
        <f>F10+G10</f>
        <v>156192</v>
      </c>
      <c r="I10" s="282">
        <v>165811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17017290</v>
      </c>
      <c r="G11" s="282">
        <v>1730128</v>
      </c>
      <c r="H11" s="282">
        <f t="shared" ref="H11:H26" si="0">F11+G11</f>
        <v>18747418</v>
      </c>
      <c r="I11" s="282">
        <v>18570989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17173482</v>
      </c>
      <c r="G12" s="282">
        <f>G10+G11</f>
        <v>1730128</v>
      </c>
      <c r="H12" s="282">
        <f>H10+H11</f>
        <v>18903610</v>
      </c>
      <c r="I12" s="282">
        <f>I10+I11</f>
        <v>18736800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307436</v>
      </c>
      <c r="G14" s="289">
        <v>3529</v>
      </c>
      <c r="H14" s="289">
        <f t="shared" si="0"/>
        <v>310965</v>
      </c>
      <c r="I14" s="282">
        <v>281716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2745706</v>
      </c>
      <c r="G15" s="289">
        <v>19775</v>
      </c>
      <c r="H15" s="289">
        <f t="shared" si="0"/>
        <v>2765481</v>
      </c>
      <c r="I15" s="282">
        <v>2970719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408907</v>
      </c>
      <c r="G16" s="289">
        <v>0</v>
      </c>
      <c r="H16" s="289">
        <f t="shared" si="0"/>
        <v>408907</v>
      </c>
      <c r="I16" s="282">
        <v>445640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6175093</v>
      </c>
      <c r="G17" s="289">
        <v>648299</v>
      </c>
      <c r="H17" s="289">
        <f t="shared" si="0"/>
        <v>6823392</v>
      </c>
      <c r="I17" s="282">
        <v>7009286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2254044</v>
      </c>
      <c r="G18" s="289">
        <v>4337</v>
      </c>
      <c r="H18" s="289">
        <f t="shared" si="0"/>
        <v>2258381</v>
      </c>
      <c r="I18" s="282">
        <v>2290733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455484</v>
      </c>
      <c r="G19" s="289">
        <v>0</v>
      </c>
      <c r="H19" s="289">
        <f t="shared" si="0"/>
        <v>455484</v>
      </c>
      <c r="I19" s="282">
        <v>656349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329296</v>
      </c>
      <c r="G20" s="289">
        <v>0</v>
      </c>
      <c r="H20" s="289">
        <f t="shared" si="0"/>
        <v>329296</v>
      </c>
      <c r="I20" s="282">
        <v>316407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902102</v>
      </c>
      <c r="G21" s="289">
        <v>0</v>
      </c>
      <c r="H21" s="289">
        <f t="shared" si="0"/>
        <v>902102</v>
      </c>
      <c r="I21" s="282">
        <v>910805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76637</v>
      </c>
      <c r="G22" s="289">
        <v>0</v>
      </c>
      <c r="H22" s="289">
        <f t="shared" si="0"/>
        <v>76637</v>
      </c>
      <c r="I22" s="282">
        <v>79251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434</v>
      </c>
      <c r="G23" s="289">
        <v>0</v>
      </c>
      <c r="H23" s="289">
        <f t="shared" si="0"/>
        <v>434</v>
      </c>
      <c r="I23" s="282">
        <v>505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11277</v>
      </c>
      <c r="G24" s="289">
        <v>0</v>
      </c>
      <c r="H24" s="289">
        <f t="shared" si="0"/>
        <v>11277</v>
      </c>
      <c r="I24" s="282">
        <v>12736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8525</v>
      </c>
      <c r="G25" s="289">
        <v>0</v>
      </c>
      <c r="H25" s="289">
        <f t="shared" si="0"/>
        <v>8525</v>
      </c>
      <c r="I25" s="282">
        <v>9094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1545</v>
      </c>
      <c r="G26" s="289">
        <v>0</v>
      </c>
      <c r="H26" s="289">
        <f t="shared" si="0"/>
        <v>1545</v>
      </c>
      <c r="I26" s="282">
        <v>1610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1354422</v>
      </c>
      <c r="G28" s="289">
        <v>298066</v>
      </c>
      <c r="H28" s="289">
        <f t="shared" si="1"/>
        <v>1652488</v>
      </c>
      <c r="I28" s="282">
        <v>1702583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1350</v>
      </c>
      <c r="G29" s="289">
        <v>0</v>
      </c>
      <c r="H29" s="289">
        <f t="shared" si="1"/>
        <v>1350</v>
      </c>
      <c r="I29" s="282">
        <v>1377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318627</v>
      </c>
      <c r="G30" s="289">
        <v>0</v>
      </c>
      <c r="H30" s="289">
        <f t="shared" si="1"/>
        <v>318627</v>
      </c>
      <c r="I30" s="282">
        <v>327877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192020</v>
      </c>
      <c r="G31" s="289">
        <v>0</v>
      </c>
      <c r="H31" s="289">
        <f t="shared" si="1"/>
        <v>192020</v>
      </c>
      <c r="I31" s="282">
        <v>238701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56947</v>
      </c>
      <c r="G32" s="289">
        <v>62029</v>
      </c>
      <c r="H32" s="289">
        <f t="shared" si="1"/>
        <v>118976</v>
      </c>
      <c r="I32" s="282">
        <v>109171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70432</v>
      </c>
      <c r="G33" s="289">
        <v>0</v>
      </c>
      <c r="H33" s="289">
        <f t="shared" si="1"/>
        <v>70432</v>
      </c>
      <c r="I33" s="282">
        <v>67037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306046</v>
      </c>
      <c r="G34" s="289">
        <v>0</v>
      </c>
      <c r="H34" s="289">
        <f t="shared" si="1"/>
        <v>306046</v>
      </c>
      <c r="I34" s="282">
        <v>338184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15976330</v>
      </c>
      <c r="G35" s="289">
        <f>SUM(G14:G34)</f>
        <v>1036035</v>
      </c>
      <c r="H35" s="289">
        <f t="shared" si="1"/>
        <v>17012365</v>
      </c>
      <c r="I35" s="282">
        <f>SUM(I14:I34)</f>
        <v>17769781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33149812</v>
      </c>
      <c r="G36" s="291">
        <f>G12+G35</f>
        <v>2766163</v>
      </c>
      <c r="H36" s="291">
        <f>H12+H35</f>
        <v>35915975</v>
      </c>
      <c r="I36" s="292">
        <f>I12+I35</f>
        <v>36506581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Juni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15110.03</v>
      </c>
      <c r="E11" s="459">
        <v>12369.93</v>
      </c>
      <c r="F11" s="462">
        <f t="shared" si="0"/>
        <v>22.151297541699904</v>
      </c>
      <c r="G11" s="460">
        <v>77839.05</v>
      </c>
      <c r="H11" s="459">
        <v>60702.38</v>
      </c>
      <c r="I11" s="462">
        <f t="shared" si="1"/>
        <v>28.230639391733916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78343</v>
      </c>
      <c r="E12" s="459">
        <v>81232</v>
      </c>
      <c r="F12" s="462">
        <f t="shared" si="0"/>
        <v>-3.5564802048453856</v>
      </c>
      <c r="G12" s="460">
        <v>434990</v>
      </c>
      <c r="H12" s="459">
        <v>464945</v>
      </c>
      <c r="I12" s="462">
        <f t="shared" si="1"/>
        <v>-6.4426975233629804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213579</v>
      </c>
      <c r="E14" s="459">
        <v>250600</v>
      </c>
      <c r="F14" s="462">
        <f t="shared" si="0"/>
        <v>-14.772944932162815</v>
      </c>
      <c r="G14" s="460">
        <v>1160270</v>
      </c>
      <c r="H14" s="459">
        <v>1416481</v>
      </c>
      <c r="I14" s="462">
        <f t="shared" si="1"/>
        <v>-18.0878529256658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50334</v>
      </c>
      <c r="F10" s="299"/>
      <c r="G10" s="299"/>
      <c r="H10" s="93">
        <v>20228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2324</v>
      </c>
      <c r="F11" s="91">
        <v>9991</v>
      </c>
      <c r="G11" s="91">
        <v>34953</v>
      </c>
      <c r="H11" s="93">
        <v>1253</v>
      </c>
    </row>
    <row r="12" spans="2:8" x14ac:dyDescent="0.25">
      <c r="B12" s="32" t="s">
        <v>26</v>
      </c>
      <c r="C12" s="104" t="s">
        <v>228</v>
      </c>
      <c r="D12" s="294"/>
      <c r="E12" s="300">
        <v>2301</v>
      </c>
      <c r="F12" s="93"/>
      <c r="G12" s="93"/>
      <c r="H12" s="93">
        <v>666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17543</v>
      </c>
      <c r="F13" s="300">
        <v>5045</v>
      </c>
      <c r="G13" s="300">
        <v>9639</v>
      </c>
      <c r="H13" s="300">
        <v>10703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19535</v>
      </c>
      <c r="F14" s="300">
        <v>2196</v>
      </c>
      <c r="G14" s="300">
        <v>10791</v>
      </c>
      <c r="H14" s="300">
        <v>7735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3327</v>
      </c>
      <c r="F15" s="300">
        <v>6</v>
      </c>
      <c r="G15" s="300">
        <v>1134</v>
      </c>
      <c r="H15" s="300">
        <v>839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3113</v>
      </c>
      <c r="F16" s="300">
        <v>4064</v>
      </c>
      <c r="G16" s="300">
        <v>3231</v>
      </c>
      <c r="H16" s="300">
        <v>3157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3714</v>
      </c>
      <c r="F17" s="301" t="s">
        <v>239</v>
      </c>
      <c r="G17" s="302"/>
      <c r="H17" s="300">
        <v>5270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38895</v>
      </c>
      <c r="F18" s="300">
        <v>5910</v>
      </c>
      <c r="G18" s="300">
        <v>34005</v>
      </c>
      <c r="H18" s="300">
        <v>12441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14551</v>
      </c>
      <c r="F19" s="300">
        <v>3641</v>
      </c>
      <c r="G19" s="300">
        <v>12255</v>
      </c>
      <c r="H19" s="300">
        <v>4786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4626</v>
      </c>
      <c r="F21" s="91">
        <v>1556</v>
      </c>
      <c r="G21" s="91">
        <v>2933</v>
      </c>
      <c r="H21" s="91">
        <v>2519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43796</v>
      </c>
      <c r="F23" s="299">
        <v>59744</v>
      </c>
      <c r="G23" s="299">
        <v>22986</v>
      </c>
      <c r="H23" s="299">
        <v>9344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6255</v>
      </c>
      <c r="F24" s="301" t="s">
        <v>248</v>
      </c>
      <c r="G24" s="302"/>
      <c r="H24" s="299">
        <v>756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210314</v>
      </c>
      <c r="F25" s="75">
        <f>SUM(F10:F24)</f>
        <v>92153</v>
      </c>
      <c r="G25" s="75">
        <f>SUM(G10:G24)</f>
        <v>131927</v>
      </c>
      <c r="H25" s="75">
        <f>SUM(H10:H24)</f>
        <v>79697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123838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86476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20228</v>
      </c>
      <c r="F10" s="91">
        <v>21632</v>
      </c>
      <c r="G10" s="375">
        <f t="shared" ref="G10:G25" si="0">IF(AND(F10&gt; 0,E10&gt;0,E10&lt;=F10*6),E10/F10*100-100,"-")</f>
        <v>-6.4903846153846132</v>
      </c>
      <c r="H10" s="91">
        <v>119227</v>
      </c>
      <c r="I10" s="283">
        <v>137593</v>
      </c>
      <c r="J10" s="375">
        <f>IF(AND(I10&gt; 0,H10&gt;0,H10&lt;=I10*6),H10/I10*100-100,"-")</f>
        <v>-13.348062764820895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1253</v>
      </c>
      <c r="F11" s="285">
        <v>633</v>
      </c>
      <c r="G11" s="375">
        <f t="shared" si="0"/>
        <v>97.946287519747244</v>
      </c>
      <c r="H11" s="300">
        <v>7189</v>
      </c>
      <c r="I11" s="285">
        <v>5178</v>
      </c>
      <c r="J11" s="375">
        <f>IF(AND(I11&gt; 0,H11&gt;0,H11&lt;=I11*6),H11/I11*100-100,"-")</f>
        <v>38.837388953263797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666</v>
      </c>
      <c r="F12" s="282">
        <v>4</v>
      </c>
      <c r="G12" s="375" t="str">
        <f t="shared" si="0"/>
        <v>-</v>
      </c>
      <c r="H12" s="93">
        <v>2158</v>
      </c>
      <c r="I12" s="282">
        <v>822</v>
      </c>
      <c r="J12" s="375">
        <f>IF(AND(I12&gt; 0,H12&gt;0,H12&lt;=I12*6),H12/I12*100-100,"-")</f>
        <v>162.53041362530411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3854</v>
      </c>
      <c r="F14" s="282">
        <v>3335</v>
      </c>
      <c r="G14" s="375">
        <f t="shared" si="0"/>
        <v>15.562218890554718</v>
      </c>
      <c r="H14" s="93">
        <v>22683</v>
      </c>
      <c r="I14" s="282">
        <v>21664</v>
      </c>
      <c r="J14" s="375">
        <f t="shared" ref="J14:J23" si="1">IF(AND(I14&gt; 0,H14&gt;0,H14&lt;=I14*6),H14/I14*100-100,"-")</f>
        <v>4.7036558345642447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4415</v>
      </c>
      <c r="F15" s="282">
        <v>3546</v>
      </c>
      <c r="G15" s="375">
        <f t="shared" si="0"/>
        <v>24.506486181613084</v>
      </c>
      <c r="H15" s="93">
        <v>27235</v>
      </c>
      <c r="I15" s="282">
        <v>22320</v>
      </c>
      <c r="J15" s="375">
        <f t="shared" si="1"/>
        <v>22.020609318996407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2434</v>
      </c>
      <c r="F16" s="282">
        <v>1821</v>
      </c>
      <c r="G16" s="375">
        <f t="shared" si="0"/>
        <v>33.66282262493138</v>
      </c>
      <c r="H16" s="93">
        <v>13679</v>
      </c>
      <c r="I16" s="282">
        <v>12405</v>
      </c>
      <c r="J16" s="375">
        <f t="shared" si="1"/>
        <v>10.270052398226511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7735</v>
      </c>
      <c r="F17" s="282">
        <v>4393</v>
      </c>
      <c r="G17" s="375">
        <f t="shared" si="0"/>
        <v>76.075574778055994</v>
      </c>
      <c r="H17" s="93">
        <v>43695</v>
      </c>
      <c r="I17" s="282">
        <v>12250</v>
      </c>
      <c r="J17" s="375">
        <f t="shared" si="1"/>
        <v>256.69387755102042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839</v>
      </c>
      <c r="F18" s="282">
        <v>1230</v>
      </c>
      <c r="G18" s="375">
        <f t="shared" si="0"/>
        <v>-31.788617886178855</v>
      </c>
      <c r="H18" s="93">
        <v>4500</v>
      </c>
      <c r="I18" s="282">
        <v>6219</v>
      </c>
      <c r="J18" s="375">
        <f t="shared" si="1"/>
        <v>-27.641099855282206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3157</v>
      </c>
      <c r="F19" s="282">
        <v>1339</v>
      </c>
      <c r="G19" s="375">
        <f t="shared" si="0"/>
        <v>135.77296489917848</v>
      </c>
      <c r="H19" s="93">
        <v>17481</v>
      </c>
      <c r="I19" s="282">
        <v>13074</v>
      </c>
      <c r="J19" s="375">
        <f t="shared" si="1"/>
        <v>33.708122992198241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5270</v>
      </c>
      <c r="F20" s="282">
        <v>3336</v>
      </c>
      <c r="G20" s="375">
        <f t="shared" si="0"/>
        <v>57.973621103117495</v>
      </c>
      <c r="H20" s="93">
        <v>30478</v>
      </c>
      <c r="I20" s="282">
        <v>27498</v>
      </c>
      <c r="J20" s="375">
        <f t="shared" si="1"/>
        <v>10.837151792857668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12441</v>
      </c>
      <c r="F21" s="283">
        <v>7092</v>
      </c>
      <c r="G21" s="375">
        <f t="shared" si="0"/>
        <v>75.423011844331654</v>
      </c>
      <c r="H21" s="91">
        <v>71280</v>
      </c>
      <c r="I21" s="283">
        <v>55988</v>
      </c>
      <c r="J21" s="375">
        <f t="shared" si="1"/>
        <v>27.312995641923266</v>
      </c>
    </row>
    <row r="22" spans="2:10" s="9" customFormat="1" x14ac:dyDescent="0.25">
      <c r="B22" s="32"/>
      <c r="C22" s="89"/>
      <c r="D22" s="20" t="s">
        <v>264</v>
      </c>
      <c r="E22" s="300">
        <v>2749</v>
      </c>
      <c r="F22" s="285">
        <v>1416</v>
      </c>
      <c r="G22" s="375">
        <f t="shared" si="0"/>
        <v>94.138418079096056</v>
      </c>
      <c r="H22" s="300">
        <v>16232</v>
      </c>
      <c r="I22" s="285">
        <v>8497</v>
      </c>
      <c r="J22" s="375">
        <f t="shared" si="1"/>
        <v>91.032128986701196</v>
      </c>
    </row>
    <row r="23" spans="2:10" s="9" customFormat="1" x14ac:dyDescent="0.25">
      <c r="B23" s="32"/>
      <c r="C23" s="89"/>
      <c r="D23" s="20" t="s">
        <v>265</v>
      </c>
      <c r="E23" s="300">
        <v>3426</v>
      </c>
      <c r="F23" s="285">
        <v>2813</v>
      </c>
      <c r="G23" s="375">
        <f t="shared" si="0"/>
        <v>21.791681478848204</v>
      </c>
      <c r="H23" s="300">
        <v>20483</v>
      </c>
      <c r="I23" s="285">
        <v>21620</v>
      </c>
      <c r="J23" s="375">
        <f t="shared" si="1"/>
        <v>-5.2590194264569732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188</v>
      </c>
      <c r="F25" s="282">
        <v>216</v>
      </c>
      <c r="G25" s="375">
        <f t="shared" si="0"/>
        <v>-12.962962962962962</v>
      </c>
      <c r="H25" s="93">
        <v>1756</v>
      </c>
      <c r="I25" s="282">
        <v>1251</v>
      </c>
      <c r="J25" s="375">
        <f t="shared" ref="J25:J33" si="2">IF(AND(I25&gt; 0,H25&gt;0,H25&lt;=I25*6),H25/I25*100-100,"-")</f>
        <v>40.367705835331748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1979</v>
      </c>
      <c r="F26" s="282">
        <v>1748</v>
      </c>
      <c r="G26" s="375">
        <f t="shared" ref="G26:G33" si="3">IF(AND(F26&gt; 0,E26&gt;0,E26&lt;=F26*6),E26/F26*100-100,"-")</f>
        <v>13.215102974828369</v>
      </c>
      <c r="H26" s="93">
        <v>17811</v>
      </c>
      <c r="I26" s="282">
        <v>13309</v>
      </c>
      <c r="J26" s="375">
        <f t="shared" si="2"/>
        <v>33.826733789165218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2235</v>
      </c>
      <c r="F27" s="282">
        <v>1825</v>
      </c>
      <c r="G27" s="375">
        <f t="shared" si="3"/>
        <v>22.465753424657535</v>
      </c>
      <c r="H27" s="93">
        <v>20871</v>
      </c>
      <c r="I27" s="282">
        <v>14660</v>
      </c>
      <c r="J27" s="375">
        <f t="shared" si="2"/>
        <v>42.366984993178733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384</v>
      </c>
      <c r="F28" s="282">
        <v>289</v>
      </c>
      <c r="G28" s="375">
        <f t="shared" si="3"/>
        <v>32.87197231833909</v>
      </c>
      <c r="H28" s="93">
        <v>3622</v>
      </c>
      <c r="I28" s="282">
        <v>2543</v>
      </c>
      <c r="J28" s="375">
        <f t="shared" si="2"/>
        <v>42.430200550530856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2519</v>
      </c>
      <c r="F29" s="283">
        <v>2213</v>
      </c>
      <c r="G29" s="375">
        <f t="shared" si="3"/>
        <v>13.827383642114782</v>
      </c>
      <c r="H29" s="91">
        <v>15040</v>
      </c>
      <c r="I29" s="283">
        <v>15799</v>
      </c>
      <c r="J29" s="375">
        <f t="shared" si="2"/>
        <v>-4.8041015254129888</v>
      </c>
    </row>
    <row r="30" spans="2:10" s="9" customFormat="1" x14ac:dyDescent="0.25">
      <c r="B30" s="191"/>
      <c r="C30" s="89"/>
      <c r="D30" s="20" t="s">
        <v>272</v>
      </c>
      <c r="E30" s="300">
        <v>598</v>
      </c>
      <c r="F30" s="285">
        <v>507</v>
      </c>
      <c r="G30" s="375">
        <f t="shared" si="3"/>
        <v>17.948717948717956</v>
      </c>
      <c r="H30" s="300">
        <v>3337</v>
      </c>
      <c r="I30" s="285">
        <v>4237</v>
      </c>
      <c r="J30" s="375">
        <f t="shared" si="2"/>
        <v>-21.241444418220439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9344</v>
      </c>
      <c r="F31" s="285">
        <v>1044</v>
      </c>
      <c r="G31" s="375" t="str">
        <f t="shared" si="3"/>
        <v>-</v>
      </c>
      <c r="H31" s="300">
        <v>65288</v>
      </c>
      <c r="I31" s="285">
        <v>13969</v>
      </c>
      <c r="J31" s="375">
        <f t="shared" si="2"/>
        <v>367.37776505118472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756</v>
      </c>
      <c r="F32" s="283">
        <v>161</v>
      </c>
      <c r="G32" s="375">
        <f t="shared" si="3"/>
        <v>369.56521739130437</v>
      </c>
      <c r="H32" s="91">
        <v>3038</v>
      </c>
      <c r="I32" s="283">
        <v>3869</v>
      </c>
      <c r="J32" s="375">
        <f t="shared" si="2"/>
        <v>-21.478418195916262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79697</v>
      </c>
      <c r="F33" s="75">
        <f>F10+F11+F12+F14+F15+F16+F17+F18+F19+F20+F21+F25+F26+F27+F28+F29+F31+F32</f>
        <v>55857</v>
      </c>
      <c r="G33" s="374">
        <f t="shared" si="3"/>
        <v>42.680416062445175</v>
      </c>
      <c r="H33" s="75">
        <f>H10+H11+H12+H14+H15+H16+H17+H18+H19+H20+H21+H25+H26+H27+H28+H29+H31+H32</f>
        <v>487031</v>
      </c>
      <c r="I33" s="75">
        <f>I10+I11+I12+I14+I15+I16+I17+I18+I19+I20+I21+I25+I26+I27+I28+I29+I31+I32</f>
        <v>380411</v>
      </c>
      <c r="J33" s="374">
        <f t="shared" si="2"/>
        <v>28.027580695616052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285876</v>
      </c>
      <c r="F10" s="336"/>
      <c r="G10" s="336"/>
      <c r="H10" s="337">
        <v>119227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11924</v>
      </c>
      <c r="F11" s="335">
        <v>60933</v>
      </c>
      <c r="G11" s="335">
        <v>201400</v>
      </c>
      <c r="H11" s="337">
        <v>7189</v>
      </c>
    </row>
    <row r="12" spans="2:8" x14ac:dyDescent="0.25">
      <c r="B12" s="328" t="s">
        <v>26</v>
      </c>
      <c r="C12" s="322" t="s">
        <v>228</v>
      </c>
      <c r="D12" s="339"/>
      <c r="E12" s="338">
        <v>9036</v>
      </c>
      <c r="F12" s="337"/>
      <c r="G12" s="337"/>
      <c r="H12" s="337">
        <v>2158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107330</v>
      </c>
      <c r="F13" s="338">
        <v>27820</v>
      </c>
      <c r="G13" s="338">
        <v>58562</v>
      </c>
      <c r="H13" s="338">
        <v>63597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116808</v>
      </c>
      <c r="F14" s="338">
        <v>13263</v>
      </c>
      <c r="G14" s="338">
        <v>69949</v>
      </c>
      <c r="H14" s="338">
        <v>43695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17060</v>
      </c>
      <c r="F15" s="338">
        <v>54</v>
      </c>
      <c r="G15" s="338">
        <v>6944</v>
      </c>
      <c r="H15" s="338">
        <v>4500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18782</v>
      </c>
      <c r="F16" s="338">
        <v>24613</v>
      </c>
      <c r="G16" s="338">
        <v>19670</v>
      </c>
      <c r="H16" s="338">
        <v>17481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22702</v>
      </c>
      <c r="F17" s="341" t="s">
        <v>239</v>
      </c>
      <c r="G17" s="342"/>
      <c r="H17" s="338">
        <v>30478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243277</v>
      </c>
      <c r="F18" s="338">
        <v>22117</v>
      </c>
      <c r="G18" s="338">
        <v>231743</v>
      </c>
      <c r="H18" s="338">
        <v>71280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88272</v>
      </c>
      <c r="F19" s="338">
        <v>32383</v>
      </c>
      <c r="G19" s="338">
        <v>67611</v>
      </c>
      <c r="H19" s="338">
        <v>44060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27612</v>
      </c>
      <c r="F21" s="335">
        <v>8669</v>
      </c>
      <c r="G21" s="335">
        <v>19769</v>
      </c>
      <c r="H21" s="335">
        <v>15040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363179</v>
      </c>
      <c r="F23" s="336">
        <v>339115</v>
      </c>
      <c r="G23" s="336">
        <v>186832</v>
      </c>
      <c r="H23" s="336">
        <v>65288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49709</v>
      </c>
      <c r="F24" s="341" t="s">
        <v>248</v>
      </c>
      <c r="G24" s="342"/>
      <c r="H24" s="336">
        <v>3038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1361567</v>
      </c>
      <c r="F25" s="349">
        <f>SUM(F10:F24)</f>
        <v>528967</v>
      </c>
      <c r="G25" s="349">
        <f>SUM(G10:G24)</f>
        <v>862480</v>
      </c>
      <c r="H25" s="349">
        <f>SUM(H10:H24)</f>
        <v>487031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716310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645257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Juni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775</v>
      </c>
      <c r="G11" s="44">
        <v>1000</v>
      </c>
      <c r="H11" s="355">
        <f>IF(AND(G11&gt; 0,F11&gt;0,F11&lt;=G11*6),F11/G11*100-100,"-")</f>
        <v>-22.5</v>
      </c>
      <c r="I11" s="360">
        <v>4673</v>
      </c>
      <c r="J11" s="44">
        <v>5090</v>
      </c>
      <c r="K11" s="355">
        <f t="shared" ref="K11:K23" si="0">IF(AND(J11&gt; 0,I11&gt;0,I11&lt;=J11*6),I11/J11*100-100,"-")</f>
        <v>-8.1925343811394953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87498</v>
      </c>
      <c r="G12" s="44">
        <v>82090</v>
      </c>
      <c r="H12" s="355">
        <f>IF(AND(G12&gt; 0,F12&gt;0,F12&lt;=G12*6),F12/G12*100-100,"-")</f>
        <v>6.5878913387745115</v>
      </c>
      <c r="I12" s="360">
        <v>552624</v>
      </c>
      <c r="J12" s="44">
        <v>496012</v>
      </c>
      <c r="K12" s="355">
        <f t="shared" si="0"/>
        <v>11.413433545962604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5489</v>
      </c>
      <c r="G13" s="44">
        <v>6868</v>
      </c>
      <c r="H13" s="355">
        <f t="shared" ref="H13:H23" si="1">IF(AND(G13&gt; 0,F13&gt;0,F13&lt;=G13*6),F13/G13*100-100,"-")</f>
        <v>-20.078625509609779</v>
      </c>
      <c r="I13" s="360">
        <v>36927</v>
      </c>
      <c r="J13" s="44">
        <v>42088</v>
      </c>
      <c r="K13" s="355">
        <f t="shared" si="0"/>
        <v>-12.262402585059874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9734</v>
      </c>
      <c r="G14" s="44">
        <v>9482</v>
      </c>
      <c r="H14" s="355">
        <f t="shared" si="1"/>
        <v>2.6576671588272518</v>
      </c>
      <c r="I14" s="360">
        <v>61302</v>
      </c>
      <c r="J14" s="44">
        <v>66103</v>
      </c>
      <c r="K14" s="355">
        <f t="shared" si="0"/>
        <v>-7.2629078861776293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30301</v>
      </c>
      <c r="G15" s="44">
        <v>31547</v>
      </c>
      <c r="H15" s="355">
        <f t="shared" si="1"/>
        <v>-3.949662408469905</v>
      </c>
      <c r="I15" s="360">
        <v>185558</v>
      </c>
      <c r="J15" s="44">
        <v>198228</v>
      </c>
      <c r="K15" s="355">
        <f t="shared" si="0"/>
        <v>-6.3916298403858178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9772</v>
      </c>
      <c r="G17" s="44">
        <v>14606</v>
      </c>
      <c r="H17" s="355">
        <f t="shared" si="1"/>
        <v>-33.095987950157465</v>
      </c>
      <c r="I17" s="360">
        <v>73012</v>
      </c>
      <c r="J17" s="44">
        <v>87045</v>
      </c>
      <c r="K17" s="355">
        <f t="shared" si="0"/>
        <v>-16.121546326612673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3140</v>
      </c>
      <c r="G18" s="44">
        <v>3060</v>
      </c>
      <c r="H18" s="355">
        <f t="shared" si="1"/>
        <v>2.614379084967311</v>
      </c>
      <c r="I18" s="360">
        <v>18417</v>
      </c>
      <c r="J18" s="44">
        <v>19351</v>
      </c>
      <c r="K18" s="355">
        <f t="shared" si="0"/>
        <v>-4.8266239470828367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146709</v>
      </c>
      <c r="G19" s="50">
        <f>SUM(G11:G18)</f>
        <v>148653</v>
      </c>
      <c r="H19" s="384">
        <f t="shared" si="1"/>
        <v>-1.3077435369619081</v>
      </c>
      <c r="I19" s="50">
        <f>SUM(I11:I18)</f>
        <v>932513</v>
      </c>
      <c r="J19" s="50">
        <f>SUM(J11:J18)</f>
        <v>913917</v>
      </c>
      <c r="K19" s="384">
        <f t="shared" si="0"/>
        <v>2.0347580797818665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798</v>
      </c>
      <c r="G21" s="57">
        <v>875</v>
      </c>
      <c r="H21" s="355">
        <f t="shared" si="1"/>
        <v>-8.7999999999999972</v>
      </c>
      <c r="I21" s="56">
        <v>4572</v>
      </c>
      <c r="J21" s="57">
        <v>4811</v>
      </c>
      <c r="K21" s="355">
        <f t="shared" si="0"/>
        <v>-4.9677821658698775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146165</v>
      </c>
      <c r="G23" s="45">
        <v>148990</v>
      </c>
      <c r="H23" s="355">
        <f t="shared" si="1"/>
        <v>-1.8961004094234539</v>
      </c>
      <c r="I23" s="44">
        <v>929352</v>
      </c>
      <c r="J23" s="45">
        <v>916329</v>
      </c>
      <c r="K23" s="355">
        <f t="shared" si="0"/>
        <v>1.4212144328074316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1971118</v>
      </c>
      <c r="G11" s="45">
        <v>2331154</v>
      </c>
      <c r="H11" s="355">
        <f t="shared" ref="H11:H26" si="0">IF(AND(G11&gt; 0,F11&gt;0,F11&lt;=G11*6),F11/G11*100-100,"-")</f>
        <v>-15.444539485593836</v>
      </c>
      <c r="I11" s="44">
        <v>12655261</v>
      </c>
      <c r="J11" s="45">
        <v>15016184</v>
      </c>
      <c r="K11" s="355">
        <f t="shared" ref="K11:K26" si="1">IF(AND(J11&gt; 0,I11&gt;0,I11&lt;=J11*6),I11/J11*100-100,"-")</f>
        <v>-15.722523112396601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683007</v>
      </c>
      <c r="G12" s="45">
        <v>868789</v>
      </c>
      <c r="H12" s="355">
        <f t="shared" si="0"/>
        <v>-21.384018444064097</v>
      </c>
      <c r="I12" s="44">
        <v>4023326</v>
      </c>
      <c r="J12" s="45">
        <v>5222286</v>
      </c>
      <c r="K12" s="355">
        <f t="shared" si="1"/>
        <v>-22.958528123507591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1031268</v>
      </c>
      <c r="G13" s="45">
        <v>595532</v>
      </c>
      <c r="H13" s="355">
        <f t="shared" si="0"/>
        <v>73.167520804927364</v>
      </c>
      <c r="I13" s="44">
        <v>5041012</v>
      </c>
      <c r="J13" s="45">
        <v>3963141</v>
      </c>
      <c r="K13" s="355">
        <f t="shared" si="1"/>
        <v>27.197392169493838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360668</v>
      </c>
      <c r="G14" s="45">
        <v>856410</v>
      </c>
      <c r="H14" s="355">
        <f t="shared" si="0"/>
        <v>-57.886059247323132</v>
      </c>
      <c r="I14" s="44">
        <v>3281617</v>
      </c>
      <c r="J14" s="45">
        <v>4037117</v>
      </c>
      <c r="K14" s="355">
        <f t="shared" si="1"/>
        <v>-18.71384951191655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674713</v>
      </c>
      <c r="G15" s="45">
        <v>534480</v>
      </c>
      <c r="H15" s="355">
        <f t="shared" si="0"/>
        <v>26.237277353689564</v>
      </c>
      <c r="I15" s="44">
        <v>4061740</v>
      </c>
      <c r="J15" s="45">
        <v>3816142</v>
      </c>
      <c r="K15" s="355">
        <f t="shared" si="1"/>
        <v>6.435766803226926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1645024</v>
      </c>
      <c r="G21" s="45">
        <v>1681422</v>
      </c>
      <c r="H21" s="355">
        <f t="shared" si="0"/>
        <v>-2.1647153421330216</v>
      </c>
      <c r="I21" s="44">
        <v>8643904</v>
      </c>
      <c r="J21" s="45">
        <v>9799744</v>
      </c>
      <c r="K21" s="355">
        <f t="shared" si="1"/>
        <v>-11.794593817960958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6365798</v>
      </c>
      <c r="G30" s="75">
        <v>6867787</v>
      </c>
      <c r="H30" s="357">
        <f t="shared" si="2"/>
        <v>-7.3093268617678433</v>
      </c>
      <c r="I30" s="75">
        <v>37706860</v>
      </c>
      <c r="J30" s="75">
        <v>41854614</v>
      </c>
      <c r="K30" s="357">
        <f t="shared" si="3"/>
        <v>-9.9099086184380951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146165</v>
      </c>
      <c r="G32" s="80">
        <v>148990</v>
      </c>
      <c r="H32" s="355">
        <f t="shared" si="2"/>
        <v>-1.8961004094234539</v>
      </c>
      <c r="I32" s="80">
        <v>929352</v>
      </c>
      <c r="J32" s="80">
        <v>916329</v>
      </c>
      <c r="K32" s="355">
        <f t="shared" si="3"/>
        <v>1.4212144328074316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6511963</v>
      </c>
      <c r="G34" s="75">
        <f>G30+G31+G32-G33</f>
        <v>7016777</v>
      </c>
      <c r="H34" s="357">
        <f t="shared" si="2"/>
        <v>-7.1943856844816452</v>
      </c>
      <c r="I34" s="75">
        <f>I30+I31+I32-I33</f>
        <v>38636212</v>
      </c>
      <c r="J34" s="75">
        <f>J30+J31+J32-J33</f>
        <v>42770943</v>
      </c>
      <c r="K34" s="357">
        <f t="shared" si="3"/>
        <v>-9.6671494944593661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-351</v>
      </c>
      <c r="G35" s="80">
        <f>G36-G34</f>
        <v>-162</v>
      </c>
      <c r="H35" s="382" t="s">
        <v>49</v>
      </c>
      <c r="I35" s="80">
        <f>I36-I34</f>
        <v>-383</v>
      </c>
      <c r="J35" s="80">
        <f>J36-J34</f>
        <v>31727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6511612</v>
      </c>
      <c r="G36" s="75">
        <v>7016615</v>
      </c>
      <c r="H36" s="357">
        <f t="shared" si="2"/>
        <v>-7.1972453953936508</v>
      </c>
      <c r="I36" s="75">
        <v>38635829</v>
      </c>
      <c r="J36" s="75">
        <v>42802670</v>
      </c>
      <c r="K36" s="357">
        <f t="shared" si="3"/>
        <v>-9.7350025126937112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412.55</v>
      </c>
      <c r="G11" s="377">
        <v>259.60000000000002</v>
      </c>
      <c r="H11" s="355">
        <f>IF(AND(G11&lt;&gt;"-",F11&lt;&gt;"-"),IF((F11&lt;=G11*6),F11/G11*100-100,"-"),"-")</f>
        <v>58.917565485362076</v>
      </c>
      <c r="I11" s="377">
        <v>364.86</v>
      </c>
      <c r="J11" s="377">
        <v>255.73</v>
      </c>
      <c r="K11" s="355">
        <f>IF(AND(J11&lt;&gt;"-",I11&lt;&gt;"-"),IF((I11&lt;=J11*6),I11/J11*100-100,"-"),"-")</f>
        <v>42.673913893559643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430.85</v>
      </c>
      <c r="G12" s="377">
        <v>263.04000000000002</v>
      </c>
      <c r="H12" s="355">
        <f t="shared" ref="H12:H27" si="0">IF(AND(G12&lt;&gt;"-",F12&lt;&gt;"-"),IF((F12&lt;=G12*6),F12/G12*100-100,"-"),"-")</f>
        <v>63.796380778588798</v>
      </c>
      <c r="I12" s="377">
        <v>394.91</v>
      </c>
      <c r="J12" s="377">
        <v>297.45999999999998</v>
      </c>
      <c r="K12" s="355">
        <f t="shared" ref="K12:K27" si="1">IF(AND(J12&lt;&gt;"-",I12&lt;&gt;"-"),IF((I12&lt;=J12*6),I12/J12*100-100,"-"),"-")</f>
        <v>32.760707321992896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455.79</v>
      </c>
      <c r="G13" s="377">
        <v>243.23</v>
      </c>
      <c r="H13" s="355">
        <f t="shared" si="0"/>
        <v>87.390535706944064</v>
      </c>
      <c r="I13" s="377">
        <v>424.89</v>
      </c>
      <c r="J13" s="377">
        <v>297.33999999999997</v>
      </c>
      <c r="K13" s="355">
        <f t="shared" si="1"/>
        <v>42.897020246182819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450.43</v>
      </c>
      <c r="G14" s="377">
        <v>245.04</v>
      </c>
      <c r="H14" s="355">
        <f t="shared" si="0"/>
        <v>83.818968331700944</v>
      </c>
      <c r="I14" s="377">
        <v>402.72</v>
      </c>
      <c r="J14" s="377">
        <v>280.82</v>
      </c>
      <c r="K14" s="355">
        <f t="shared" si="1"/>
        <v>43.408589131828222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453.6</v>
      </c>
      <c r="G15" s="377">
        <v>219.85</v>
      </c>
      <c r="H15" s="355">
        <f t="shared" si="0"/>
        <v>106.32249260859678</v>
      </c>
      <c r="I15" s="377">
        <v>399.08</v>
      </c>
      <c r="J15" s="377">
        <v>309.42</v>
      </c>
      <c r="K15" s="355">
        <f t="shared" si="1"/>
        <v>28.976795294421805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412.73</v>
      </c>
      <c r="G21" s="377">
        <v>253.13</v>
      </c>
      <c r="H21" s="355">
        <f t="shared" si="0"/>
        <v>63.050606407774666</v>
      </c>
      <c r="I21" s="377">
        <v>385.79</v>
      </c>
      <c r="J21" s="377">
        <v>303.67</v>
      </c>
      <c r="K21" s="355">
        <f t="shared" si="1"/>
        <v>27.042513254519719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428.06</v>
      </c>
      <c r="G30" s="378">
        <v>252.12</v>
      </c>
      <c r="H30" s="385">
        <f>IF(AND(G30&lt;&gt;"-",F30&lt;&gt;"-"),IF((F30&lt;=G30*6),F30/G30*100-100,"-"),"-")</f>
        <v>69.784229731873694</v>
      </c>
      <c r="I30" s="378">
        <v>387.87</v>
      </c>
      <c r="J30" s="378">
        <v>283.42</v>
      </c>
      <c r="K30" s="385">
        <f>IF(AND(J30&lt;&gt;"-",I30&lt;&gt;"-"),IF((I30&lt;=J30*6),I30/J30*100-100,"-"),"-")</f>
        <v>36.853433067532279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428.06</v>
      </c>
      <c r="G32" s="378">
        <v>252.12</v>
      </c>
      <c r="H32" s="385">
        <f>IF(AND(G32&lt;&gt;"-",F32&lt;&gt;"-"),IF((F32&lt;=G32*6),F32/G32*100-100,"-"),"-")</f>
        <v>69.784229731873694</v>
      </c>
      <c r="I32" s="378">
        <v>387.87</v>
      </c>
      <c r="J32" s="378">
        <v>283.42</v>
      </c>
      <c r="K32" s="385">
        <f>IF(AND(J32&lt;&gt;"-",I32&lt;&gt;"-"),IF((I32&lt;=J32*6),I32/J32*100-100,"-"),"-")</f>
        <v>36.853433067532279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6511612</v>
      </c>
      <c r="G11" s="53">
        <v>7016615</v>
      </c>
      <c r="H11" s="94">
        <f>IF(AND(G11&gt; 0,F11&gt;0,F11&lt;=G11*6),F11/G11*100-100,"-")</f>
        <v>-7.1972453953936508</v>
      </c>
      <c r="I11" s="361">
        <v>38635829</v>
      </c>
      <c r="J11" s="53">
        <v>42802670</v>
      </c>
      <c r="K11" s="94">
        <f>IF(AND(J11&gt; 0,I11&gt;0,I11&lt;=J11*6),I11/J11*100-100,"-")</f>
        <v>-9.7350025126937112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1034383</v>
      </c>
      <c r="G14" s="53">
        <v>773580</v>
      </c>
      <c r="H14" s="94">
        <f>IF(AND(G14&gt; 0,F14&gt;0,F14&lt;=G14*6),F14/G14*100-100,"-")</f>
        <v>33.71377233123917</v>
      </c>
      <c r="I14" s="283">
        <v>4988828</v>
      </c>
      <c r="J14" s="53">
        <v>4834955</v>
      </c>
      <c r="K14" s="94">
        <f>IF(AND(J14&gt; 0,I14&gt;0,I14&lt;=J14*6),I14/J14*100-100,"-")</f>
        <v>3.1825115228580216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421722</v>
      </c>
      <c r="G17" s="53">
        <v>449953</v>
      </c>
      <c r="H17" s="94">
        <f>IF(AND(G17&gt; 0,F17&gt;0,F17&lt;=G17*6),F17/G17*100-100,"-")</f>
        <v>-6.2742108620233665</v>
      </c>
      <c r="I17" s="361">
        <v>2338802</v>
      </c>
      <c r="J17" s="53">
        <v>2636273</v>
      </c>
      <c r="K17" s="94">
        <f>IF(AND(J17&gt; 0,I17&gt;0,I17&lt;=J17*6),I17/J17*100-100,"-")</f>
        <v>-11.283770686874988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7681</v>
      </c>
      <c r="G20" s="53">
        <v>-10364</v>
      </c>
      <c r="H20" s="94" t="str">
        <f>IF(AND(G20&gt; 0,F20&gt;0,F20&lt;=G20*6),F20/G20*100-100,"-")</f>
        <v>-</v>
      </c>
      <c r="I20" s="361">
        <v>99461</v>
      </c>
      <c r="J20" s="53">
        <v>52410</v>
      </c>
      <c r="K20" s="94">
        <f>IF(AND(J20&gt; 0,I20&gt;0,I20&lt;=J20*6),I20/J20*100-100,"-")</f>
        <v>89.774852127456597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148695</v>
      </c>
      <c r="G23" s="53">
        <v>35197</v>
      </c>
      <c r="H23" s="383" t="s">
        <v>49</v>
      </c>
      <c r="I23" s="361">
        <v>-614782</v>
      </c>
      <c r="J23" s="53">
        <v>394880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7811341</v>
      </c>
      <c r="G26" s="365">
        <f>G11+G14+G17-G20-G23</f>
        <v>8215315</v>
      </c>
      <c r="H26" s="366">
        <f>IF(AND(G26&gt; 0,F26&gt;0,F26&lt;=G26*6),F26/G26*100-100,"-")</f>
        <v>-4.9173281852247896</v>
      </c>
      <c r="I26" s="365">
        <f>I11+I14+I17-I20-I23</f>
        <v>46478780</v>
      </c>
      <c r="J26" s="365">
        <f>J11+J14+J17-J20-J23</f>
        <v>49826608</v>
      </c>
      <c r="K26" s="366">
        <f>IF(AND(J26&gt; 0,I26&gt;0,I26&lt;=J26*6),I26/J26*100-100,"-")</f>
        <v>-6.7189562652950343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47536</v>
      </c>
      <c r="G29" s="361">
        <v>2926</v>
      </c>
      <c r="H29" s="94" t="str">
        <f>IF(AND(G29&gt; 0,F29&gt;0,F29&lt;=G29*6),F29/G29*100-100,"-")</f>
        <v>-</v>
      </c>
      <c r="I29" s="53">
        <v>54057</v>
      </c>
      <c r="J29" s="361">
        <v>86539</v>
      </c>
      <c r="K29" s="94">
        <f>IF(AND(J29&gt; 0,I29&gt;0,I29&lt;=J29*6),I29/J29*100-100,"-")</f>
        <v>-37.534522007418623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151149</v>
      </c>
      <c r="G32" s="361">
        <v>162320</v>
      </c>
      <c r="H32" s="94">
        <f>IF(AND(G32&gt; 0,F32&gt;0,F32&lt;=G32*6),F32/G32*100-100,"-")</f>
        <v>-6.8820847708230559</v>
      </c>
      <c r="I32" s="53">
        <v>918104</v>
      </c>
      <c r="J32" s="361">
        <v>979418</v>
      </c>
      <c r="K32" s="94">
        <f>IF(AND(J32&gt; 0,I32&gt;0,I32&lt;=J32*6),I32/J32*100-100,"-")</f>
        <v>-6.26024843325321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7612656</v>
      </c>
      <c r="G35" s="365">
        <f>G26-G29-G32</f>
        <v>8050069</v>
      </c>
      <c r="H35" s="366">
        <f>IF(AND(G35&gt; 0,F35&gt;0,F35&lt;=G35*6),F35/G35*100-100,"-")</f>
        <v>-5.4336552891658414</v>
      </c>
      <c r="I35" s="365">
        <f>I26-I29-I32</f>
        <v>45506619</v>
      </c>
      <c r="J35" s="365">
        <f>J26-J29-J32</f>
        <v>48760651</v>
      </c>
      <c r="K35" s="366">
        <f>IF(AND(J35&gt; 0,I35&gt;0,I35&lt;=J35*6),I35/J35*100-100,"-")</f>
        <v>-6.673479400428846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549346</v>
      </c>
      <c r="F12" s="123"/>
      <c r="G12" s="93">
        <v>0</v>
      </c>
      <c r="H12" s="93">
        <v>167429</v>
      </c>
      <c r="I12" s="93">
        <v>10415</v>
      </c>
      <c r="J12" s="93">
        <v>0</v>
      </c>
      <c r="K12" s="93">
        <v>127521</v>
      </c>
      <c r="L12" s="93">
        <v>450091</v>
      </c>
      <c r="M12" s="93">
        <f>E12-G12-H12+I12+J12+K12+L12</f>
        <v>969944</v>
      </c>
    </row>
    <row r="13" spans="2:13" x14ac:dyDescent="0.25">
      <c r="B13" s="89"/>
      <c r="C13" s="17" t="s">
        <v>106</v>
      </c>
      <c r="D13" s="38">
        <v>2</v>
      </c>
      <c r="E13" s="122">
        <v>1403477</v>
      </c>
      <c r="F13" s="123"/>
      <c r="G13" s="93">
        <v>0</v>
      </c>
      <c r="H13" s="93">
        <v>5069</v>
      </c>
      <c r="I13" s="93">
        <v>0</v>
      </c>
      <c r="J13" s="93">
        <v>0</v>
      </c>
      <c r="K13" s="93">
        <v>4242</v>
      </c>
      <c r="L13" s="93">
        <v>162339</v>
      </c>
      <c r="M13" s="93">
        <f t="shared" ref="M13:M19" si="0">E13-G13-H13+I13+J13+K13+L13</f>
        <v>1564989</v>
      </c>
    </row>
    <row r="14" spans="2:13" x14ac:dyDescent="0.25">
      <c r="B14" s="89"/>
      <c r="C14" s="17" t="s">
        <v>107</v>
      </c>
      <c r="D14" s="38">
        <v>3</v>
      </c>
      <c r="E14" s="122">
        <v>209984</v>
      </c>
      <c r="F14" s="123"/>
      <c r="G14" s="93">
        <v>0</v>
      </c>
      <c r="H14" s="93">
        <v>151027</v>
      </c>
      <c r="I14" s="93">
        <v>335754</v>
      </c>
      <c r="J14" s="93">
        <v>0</v>
      </c>
      <c r="K14" s="93">
        <v>5085</v>
      </c>
      <c r="L14" s="93">
        <v>21889</v>
      </c>
      <c r="M14" s="93">
        <f t="shared" si="0"/>
        <v>421685</v>
      </c>
    </row>
    <row r="15" spans="2:13" x14ac:dyDescent="0.25">
      <c r="B15" s="89"/>
      <c r="C15" s="17" t="s">
        <v>108</v>
      </c>
      <c r="D15" s="38">
        <v>4</v>
      </c>
      <c r="E15" s="122">
        <v>2331926</v>
      </c>
      <c r="F15" s="123"/>
      <c r="G15" s="93">
        <v>135</v>
      </c>
      <c r="H15" s="93">
        <v>14818</v>
      </c>
      <c r="I15" s="93">
        <v>0</v>
      </c>
      <c r="J15" s="93">
        <v>0</v>
      </c>
      <c r="K15" s="93">
        <v>396062</v>
      </c>
      <c r="L15" s="93">
        <v>827000</v>
      </c>
      <c r="M15" s="93">
        <f t="shared" si="0"/>
        <v>3540035</v>
      </c>
    </row>
    <row r="16" spans="2:13" x14ac:dyDescent="0.25">
      <c r="B16" s="89"/>
      <c r="C16" s="17" t="s">
        <v>109</v>
      </c>
      <c r="D16" s="38">
        <v>5</v>
      </c>
      <c r="E16" s="122">
        <v>838108</v>
      </c>
      <c r="F16" s="123"/>
      <c r="G16" s="93">
        <v>1198</v>
      </c>
      <c r="H16" s="93">
        <v>4929</v>
      </c>
      <c r="I16" s="93">
        <v>0</v>
      </c>
      <c r="J16" s="93">
        <v>1726</v>
      </c>
      <c r="K16" s="93">
        <v>32046</v>
      </c>
      <c r="L16" s="93">
        <v>83290</v>
      </c>
      <c r="M16" s="93">
        <f t="shared" si="0"/>
        <v>949043</v>
      </c>
    </row>
    <row r="17" spans="2:13" x14ac:dyDescent="0.25">
      <c r="B17" s="89"/>
      <c r="C17" s="17" t="s">
        <v>110</v>
      </c>
      <c r="D17" s="38">
        <v>6</v>
      </c>
      <c r="E17" s="122">
        <v>90845</v>
      </c>
      <c r="F17" s="123"/>
      <c r="G17" s="93">
        <v>0</v>
      </c>
      <c r="H17" s="93">
        <v>225920</v>
      </c>
      <c r="I17" s="93">
        <v>0</v>
      </c>
      <c r="J17" s="93">
        <v>406</v>
      </c>
      <c r="K17" s="93">
        <v>2735</v>
      </c>
      <c r="L17" s="93">
        <v>6271</v>
      </c>
      <c r="M17" s="93">
        <f t="shared" si="0"/>
        <v>-125663</v>
      </c>
    </row>
    <row r="18" spans="2:13" x14ac:dyDescent="0.25">
      <c r="B18" s="89"/>
      <c r="C18" s="17" t="s">
        <v>111</v>
      </c>
      <c r="D18" s="38">
        <v>7</v>
      </c>
      <c r="E18" s="122">
        <v>340463</v>
      </c>
      <c r="F18" s="123"/>
      <c r="G18" s="93">
        <v>41017</v>
      </c>
      <c r="H18" s="93">
        <v>16067</v>
      </c>
      <c r="I18" s="93">
        <v>0</v>
      </c>
      <c r="J18" s="93">
        <v>12743</v>
      </c>
      <c r="K18" s="93">
        <v>0</v>
      </c>
      <c r="L18" s="93">
        <v>2047</v>
      </c>
      <c r="M18" s="93">
        <f t="shared" si="0"/>
        <v>298169</v>
      </c>
    </row>
    <row r="19" spans="2:13" x14ac:dyDescent="0.25">
      <c r="B19" s="105"/>
      <c r="C19" s="17" t="s">
        <v>112</v>
      </c>
      <c r="D19" s="38">
        <v>8</v>
      </c>
      <c r="E19" s="122">
        <v>203012</v>
      </c>
      <c r="F19" s="123"/>
      <c r="G19" s="93">
        <v>20</v>
      </c>
      <c r="H19" s="93">
        <v>127390</v>
      </c>
      <c r="I19" s="93">
        <v>3414</v>
      </c>
      <c r="J19" s="93">
        <v>3287</v>
      </c>
      <c r="K19" s="93">
        <v>60336</v>
      </c>
      <c r="L19" s="93">
        <v>12050</v>
      </c>
      <c r="M19" s="93">
        <f t="shared" si="0"/>
        <v>154689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272184</v>
      </c>
      <c r="F22" s="123"/>
      <c r="G22" s="93">
        <v>3702</v>
      </c>
      <c r="H22" s="93">
        <v>45732</v>
      </c>
      <c r="I22" s="93">
        <v>14267</v>
      </c>
      <c r="J22" s="93">
        <v>0</v>
      </c>
      <c r="K22" s="93">
        <v>20225</v>
      </c>
      <c r="L22" s="93">
        <v>109652</v>
      </c>
      <c r="M22" s="93">
        <f>E22-G22-H22+I22+J22+K22+L22</f>
        <v>366894</v>
      </c>
    </row>
    <row r="23" spans="2:13" x14ac:dyDescent="0.25">
      <c r="B23" s="89"/>
      <c r="C23" s="17" t="s">
        <v>115</v>
      </c>
      <c r="D23" s="38">
        <v>10</v>
      </c>
      <c r="E23" s="122">
        <v>260191</v>
      </c>
      <c r="F23" s="123"/>
      <c r="G23" s="93">
        <v>243085</v>
      </c>
      <c r="H23" s="93">
        <v>3757</v>
      </c>
      <c r="I23" s="93">
        <v>14965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28314</v>
      </c>
    </row>
    <row r="24" spans="2:13" x14ac:dyDescent="0.25">
      <c r="B24" s="89"/>
      <c r="C24" s="17" t="s">
        <v>116</v>
      </c>
      <c r="D24" s="38">
        <v>11</v>
      </c>
      <c r="E24" s="122">
        <v>38177</v>
      </c>
      <c r="F24" s="123"/>
      <c r="G24" s="93">
        <v>0</v>
      </c>
      <c r="H24" s="93">
        <v>27367</v>
      </c>
      <c r="I24" s="93">
        <v>16563</v>
      </c>
      <c r="J24" s="93">
        <v>1054</v>
      </c>
      <c r="K24" s="93">
        <v>72</v>
      </c>
      <c r="L24" s="93">
        <v>8044</v>
      </c>
      <c r="M24" s="93">
        <f t="shared" si="1"/>
        <v>36543</v>
      </c>
    </row>
    <row r="25" spans="2:13" x14ac:dyDescent="0.25">
      <c r="B25" s="89"/>
      <c r="C25" s="17" t="s">
        <v>117</v>
      </c>
      <c r="D25" s="38">
        <v>12</v>
      </c>
      <c r="E25" s="122">
        <v>3613</v>
      </c>
      <c r="F25" s="123"/>
      <c r="G25" s="93">
        <v>0</v>
      </c>
      <c r="H25" s="93">
        <v>406</v>
      </c>
      <c r="I25" s="93">
        <v>2832</v>
      </c>
      <c r="J25" s="93">
        <v>0</v>
      </c>
      <c r="K25" s="93">
        <v>323</v>
      </c>
      <c r="L25" s="93">
        <v>7535</v>
      </c>
      <c r="M25" s="93">
        <f t="shared" si="1"/>
        <v>13897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644</v>
      </c>
      <c r="M26" s="93">
        <f t="shared" si="1"/>
        <v>644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199995</v>
      </c>
      <c r="F28" s="123"/>
      <c r="G28" s="93">
        <v>0</v>
      </c>
      <c r="H28" s="93">
        <v>3637</v>
      </c>
      <c r="I28" s="93">
        <v>0</v>
      </c>
      <c r="J28" s="93">
        <v>0</v>
      </c>
      <c r="K28" s="93">
        <v>0</v>
      </c>
      <c r="L28" s="93">
        <v>345841</v>
      </c>
      <c r="M28" s="93">
        <f t="shared" si="1"/>
        <v>542199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239</v>
      </c>
      <c r="I29" s="93">
        <v>0</v>
      </c>
      <c r="J29" s="93">
        <v>0</v>
      </c>
      <c r="K29" s="93">
        <v>0</v>
      </c>
      <c r="L29" s="93">
        <v>1891</v>
      </c>
      <c r="M29" s="93">
        <f t="shared" si="1"/>
        <v>1652</v>
      </c>
    </row>
    <row r="30" spans="2:13" x14ac:dyDescent="0.25">
      <c r="B30" s="89"/>
      <c r="C30" s="17" t="s">
        <v>284</v>
      </c>
      <c r="D30" s="38">
        <v>17</v>
      </c>
      <c r="E30" s="122">
        <v>210314</v>
      </c>
      <c r="F30" s="126"/>
      <c r="G30" s="93">
        <v>0</v>
      </c>
      <c r="H30" s="93">
        <v>123838</v>
      </c>
      <c r="I30" s="93">
        <v>0</v>
      </c>
      <c r="J30" s="93">
        <v>23814</v>
      </c>
      <c r="K30" s="93">
        <v>4013</v>
      </c>
      <c r="L30" s="93">
        <v>91538</v>
      </c>
      <c r="M30" s="93">
        <f t="shared" si="1"/>
        <v>205841</v>
      </c>
    </row>
    <row r="31" spans="2:13" x14ac:dyDescent="0.25">
      <c r="B31" s="89"/>
      <c r="C31" s="17" t="s">
        <v>124</v>
      </c>
      <c r="D31" s="38">
        <v>18</v>
      </c>
      <c r="E31" s="122">
        <v>434084</v>
      </c>
      <c r="F31" s="123"/>
      <c r="G31" s="93">
        <v>0</v>
      </c>
      <c r="H31" s="93">
        <v>22476</v>
      </c>
      <c r="I31" s="93">
        <v>0</v>
      </c>
      <c r="J31" s="93">
        <v>0</v>
      </c>
      <c r="K31" s="93">
        <v>109</v>
      </c>
      <c r="L31" s="93">
        <v>3120</v>
      </c>
      <c r="M31" s="93">
        <f t="shared" si="1"/>
        <v>414837</v>
      </c>
    </row>
    <row r="32" spans="2:13" x14ac:dyDescent="0.25">
      <c r="B32" s="89"/>
      <c r="C32" s="17" t="s">
        <v>125</v>
      </c>
      <c r="D32" s="38">
        <v>19</v>
      </c>
      <c r="E32" s="122">
        <v>132787</v>
      </c>
      <c r="F32" s="123"/>
      <c r="G32" s="93">
        <v>44842</v>
      </c>
      <c r="H32" s="93">
        <v>0</v>
      </c>
      <c r="I32" s="93">
        <v>0</v>
      </c>
      <c r="J32" s="93">
        <v>0</v>
      </c>
      <c r="K32" s="93">
        <v>33111</v>
      </c>
      <c r="L32" s="93">
        <v>10276</v>
      </c>
      <c r="M32" s="93">
        <f t="shared" si="1"/>
        <v>131332</v>
      </c>
    </row>
    <row r="33" spans="2:13" x14ac:dyDescent="0.25">
      <c r="B33" s="89"/>
      <c r="C33" s="17" t="s">
        <v>126</v>
      </c>
      <c r="D33" s="38">
        <v>20</v>
      </c>
      <c r="E33" s="122">
        <v>23870</v>
      </c>
      <c r="F33" s="123"/>
      <c r="G33" s="93">
        <v>0</v>
      </c>
      <c r="H33" s="93">
        <v>16482</v>
      </c>
      <c r="I33" s="93">
        <v>0</v>
      </c>
      <c r="J33" s="93">
        <v>0</v>
      </c>
      <c r="K33" s="93">
        <v>18072</v>
      </c>
      <c r="L33" s="93">
        <v>10518</v>
      </c>
      <c r="M33" s="93">
        <f t="shared" si="1"/>
        <v>35978</v>
      </c>
    </row>
    <row r="34" spans="2:13" x14ac:dyDescent="0.25">
      <c r="B34" s="89"/>
      <c r="C34" s="17" t="s">
        <v>127</v>
      </c>
      <c r="D34" s="38">
        <v>21</v>
      </c>
      <c r="E34" s="122">
        <v>70280</v>
      </c>
      <c r="F34" s="123"/>
      <c r="G34" s="93">
        <v>27121</v>
      </c>
      <c r="H34" s="93">
        <v>77800</v>
      </c>
      <c r="I34" s="93">
        <v>95202</v>
      </c>
      <c r="J34" s="93">
        <v>0</v>
      </c>
      <c r="K34" s="93">
        <v>0</v>
      </c>
      <c r="L34" s="93">
        <v>28816</v>
      </c>
      <c r="M34" s="93">
        <f t="shared" si="1"/>
        <v>89377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7612656</v>
      </c>
      <c r="F35" s="128"/>
      <c r="G35" s="127">
        <f>SUM(G12:G34)</f>
        <v>361120</v>
      </c>
      <c r="H35" s="127">
        <f t="shared" ref="H35:M35" si="2">SUM(H12:H34)</f>
        <v>1034383</v>
      </c>
      <c r="I35" s="127">
        <f t="shared" si="2"/>
        <v>493412</v>
      </c>
      <c r="J35" s="127">
        <f t="shared" si="2"/>
        <v>43030</v>
      </c>
      <c r="K35" s="127">
        <f t="shared" si="2"/>
        <v>703952</v>
      </c>
      <c r="L35" s="127">
        <f t="shared" si="2"/>
        <v>2182852</v>
      </c>
      <c r="M35" s="129">
        <f t="shared" si="2"/>
        <v>9640399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20515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3299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549346</v>
      </c>
      <c r="F11" s="93">
        <v>520930</v>
      </c>
      <c r="G11" s="355">
        <f t="shared" ref="G11:G18" si="0">IF(AND(F11&gt; 0,E11&gt;0,E11&lt;=F11*6),E11/F11*100-100,"-")</f>
        <v>5.4548595780623117</v>
      </c>
      <c r="H11" s="93">
        <v>3492589</v>
      </c>
      <c r="I11" s="93">
        <v>3392209</v>
      </c>
      <c r="J11" s="355">
        <f t="shared" ref="J11:J18" si="1">IF(AND(I11&gt; 0,H11&gt;0,H11&lt;=I11*6),H11/I11*100-100,"-")</f>
        <v>2.9591337090373742</v>
      </c>
    </row>
    <row r="12" spans="2:14" x14ac:dyDescent="0.25">
      <c r="B12" s="89"/>
      <c r="C12" s="17" t="s">
        <v>106</v>
      </c>
      <c r="D12" s="38">
        <v>2</v>
      </c>
      <c r="E12" s="93">
        <v>1403477</v>
      </c>
      <c r="F12" s="93">
        <v>1507198</v>
      </c>
      <c r="G12" s="355">
        <f t="shared" si="0"/>
        <v>-6.8817102995094217</v>
      </c>
      <c r="H12" s="93">
        <v>7953887</v>
      </c>
      <c r="I12" s="93">
        <v>8801770</v>
      </c>
      <c r="J12" s="355">
        <f t="shared" si="1"/>
        <v>-9.6330965249035216</v>
      </c>
    </row>
    <row r="13" spans="2:14" x14ac:dyDescent="0.25">
      <c r="B13" s="89"/>
      <c r="C13" s="17" t="s">
        <v>107</v>
      </c>
      <c r="D13" s="38">
        <v>3</v>
      </c>
      <c r="E13" s="93">
        <v>209984</v>
      </c>
      <c r="F13" s="93">
        <v>190370</v>
      </c>
      <c r="G13" s="355">
        <f t="shared" si="0"/>
        <v>10.303093974890999</v>
      </c>
      <c r="H13" s="93">
        <v>1489826</v>
      </c>
      <c r="I13" s="93">
        <v>1171103</v>
      </c>
      <c r="J13" s="355">
        <f t="shared" si="1"/>
        <v>27.215624927952533</v>
      </c>
    </row>
    <row r="14" spans="2:14" x14ac:dyDescent="0.25">
      <c r="B14" s="89"/>
      <c r="C14" s="17" t="s">
        <v>108</v>
      </c>
      <c r="D14" s="38">
        <v>4</v>
      </c>
      <c r="E14" s="93">
        <v>2331926</v>
      </c>
      <c r="F14" s="93">
        <v>2554625</v>
      </c>
      <c r="G14" s="355">
        <f t="shared" si="0"/>
        <v>-8.7174829965259022</v>
      </c>
      <c r="H14" s="93">
        <v>13775320</v>
      </c>
      <c r="I14" s="93">
        <v>14808499</v>
      </c>
      <c r="J14" s="355">
        <f t="shared" si="1"/>
        <v>-6.9769326384801076</v>
      </c>
    </row>
    <row r="15" spans="2:14" x14ac:dyDescent="0.25">
      <c r="B15" s="89"/>
      <c r="C15" s="17" t="s">
        <v>109</v>
      </c>
      <c r="D15" s="38">
        <v>5</v>
      </c>
      <c r="E15" s="93">
        <v>838108</v>
      </c>
      <c r="F15" s="93">
        <v>988667</v>
      </c>
      <c r="G15" s="355">
        <f t="shared" si="0"/>
        <v>-15.228484413862304</v>
      </c>
      <c r="H15" s="93">
        <v>4917232</v>
      </c>
      <c r="I15" s="93">
        <v>7003276</v>
      </c>
      <c r="J15" s="355">
        <f t="shared" si="1"/>
        <v>-29.786688401256782</v>
      </c>
    </row>
    <row r="16" spans="2:14" x14ac:dyDescent="0.25">
      <c r="B16" s="89"/>
      <c r="C16" s="17" t="s">
        <v>110</v>
      </c>
      <c r="D16" s="38">
        <v>6</v>
      </c>
      <c r="E16" s="93">
        <v>90845</v>
      </c>
      <c r="F16" s="93">
        <v>191733</v>
      </c>
      <c r="G16" s="355">
        <f t="shared" si="0"/>
        <v>-52.619006639441309</v>
      </c>
      <c r="H16" s="93">
        <v>1004794</v>
      </c>
      <c r="I16" s="93">
        <v>1034324</v>
      </c>
      <c r="J16" s="355">
        <f t="shared" si="1"/>
        <v>-2.8550048147389049</v>
      </c>
    </row>
    <row r="17" spans="2:10" x14ac:dyDescent="0.25">
      <c r="B17" s="89"/>
      <c r="C17" s="17" t="s">
        <v>111</v>
      </c>
      <c r="D17" s="38">
        <v>7</v>
      </c>
      <c r="E17" s="93">
        <v>340463</v>
      </c>
      <c r="F17" s="93">
        <v>327763</v>
      </c>
      <c r="G17" s="355">
        <f t="shared" si="0"/>
        <v>3.8747509633485322</v>
      </c>
      <c r="H17" s="93">
        <v>2329677</v>
      </c>
      <c r="I17" s="93">
        <v>1947858</v>
      </c>
      <c r="J17" s="355">
        <f t="shared" si="1"/>
        <v>19.601993574480275</v>
      </c>
    </row>
    <row r="18" spans="2:10" x14ac:dyDescent="0.25">
      <c r="B18" s="105"/>
      <c r="C18" s="17" t="s">
        <v>112</v>
      </c>
      <c r="D18" s="38">
        <v>8</v>
      </c>
      <c r="E18" s="93">
        <v>203012</v>
      </c>
      <c r="F18" s="93">
        <v>176247</v>
      </c>
      <c r="G18" s="355">
        <f t="shared" si="0"/>
        <v>15.186074089204354</v>
      </c>
      <c r="H18" s="93">
        <v>1331289</v>
      </c>
      <c r="I18" s="93">
        <v>1137967</v>
      </c>
      <c r="J18" s="355">
        <f t="shared" si="1"/>
        <v>16.988366094974623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272184</v>
      </c>
      <c r="F21" s="93">
        <v>262756</v>
      </c>
      <c r="G21" s="355">
        <f t="shared" ref="G21:G34" si="2">IF(AND(F21&gt; 0,E21&gt;0,E21&lt;=F21*6),E21/F21*100-100,"-")</f>
        <v>3.5881197765227171</v>
      </c>
      <c r="H21" s="93">
        <v>1546858</v>
      </c>
      <c r="I21" s="93">
        <v>1450574</v>
      </c>
      <c r="J21" s="355">
        <f t="shared" ref="J21:J34" si="3">IF(AND(I21&gt; 0,H21&gt;0,H21&lt;=I21*6),H21/I21*100-100,"-")</f>
        <v>6.6376482688921783</v>
      </c>
    </row>
    <row r="22" spans="2:10" x14ac:dyDescent="0.25">
      <c r="B22" s="89"/>
      <c r="C22" s="17" t="s">
        <v>115</v>
      </c>
      <c r="D22" s="38">
        <v>10</v>
      </c>
      <c r="E22" s="93">
        <v>260191</v>
      </c>
      <c r="F22" s="93">
        <v>300434</v>
      </c>
      <c r="G22" s="355">
        <f t="shared" si="2"/>
        <v>-13.394955298002216</v>
      </c>
      <c r="H22" s="93">
        <v>1620859</v>
      </c>
      <c r="I22" s="93">
        <v>1837047</v>
      </c>
      <c r="J22" s="355">
        <f t="shared" si="3"/>
        <v>-11.768234563405287</v>
      </c>
    </row>
    <row r="23" spans="2:10" x14ac:dyDescent="0.25">
      <c r="B23" s="89"/>
      <c r="C23" s="17" t="s">
        <v>116</v>
      </c>
      <c r="D23" s="38">
        <v>11</v>
      </c>
      <c r="E23" s="93">
        <v>38177</v>
      </c>
      <c r="F23" s="93">
        <v>38204</v>
      </c>
      <c r="G23" s="355">
        <f t="shared" si="2"/>
        <v>-7.0673227934250349E-2</v>
      </c>
      <c r="H23" s="93">
        <v>319099</v>
      </c>
      <c r="I23" s="93">
        <v>210659</v>
      </c>
      <c r="J23" s="355">
        <f t="shared" si="3"/>
        <v>51.476556900013748</v>
      </c>
    </row>
    <row r="24" spans="2:10" x14ac:dyDescent="0.25">
      <c r="B24" s="89"/>
      <c r="C24" s="17" t="s">
        <v>117</v>
      </c>
      <c r="D24" s="38">
        <v>12</v>
      </c>
      <c r="E24" s="93">
        <v>3613</v>
      </c>
      <c r="F24" s="93">
        <v>5026</v>
      </c>
      <c r="G24" s="355">
        <f t="shared" si="2"/>
        <v>-28.113808197373658</v>
      </c>
      <c r="H24" s="93">
        <v>23509</v>
      </c>
      <c r="I24" s="93">
        <v>30707</v>
      </c>
      <c r="J24" s="355">
        <f t="shared" si="3"/>
        <v>-23.440909238935745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199995</v>
      </c>
      <c r="F27" s="93">
        <v>146481</v>
      </c>
      <c r="G27" s="355">
        <f t="shared" si="2"/>
        <v>36.533065721834248</v>
      </c>
      <c r="H27" s="93">
        <v>1017933</v>
      </c>
      <c r="I27" s="93">
        <v>1529046</v>
      </c>
      <c r="J27" s="355">
        <f t="shared" si="3"/>
        <v>-33.426921099823019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210314</v>
      </c>
      <c r="F29" s="93">
        <v>186557</v>
      </c>
      <c r="G29" s="355">
        <f t="shared" si="2"/>
        <v>12.734445772605696</v>
      </c>
      <c r="H29" s="93">
        <v>1361567</v>
      </c>
      <c r="I29" s="93">
        <v>1093747</v>
      </c>
      <c r="J29" s="355">
        <f t="shared" si="3"/>
        <v>24.486467162881368</v>
      </c>
    </row>
    <row r="30" spans="2:10" x14ac:dyDescent="0.25">
      <c r="B30" s="89"/>
      <c r="C30" s="17" t="s">
        <v>124</v>
      </c>
      <c r="D30" s="38">
        <v>18</v>
      </c>
      <c r="E30" s="93">
        <v>434084</v>
      </c>
      <c r="F30" s="93">
        <v>397088</v>
      </c>
      <c r="G30" s="355">
        <f t="shared" si="2"/>
        <v>9.3168264968974199</v>
      </c>
      <c r="H30" s="93">
        <v>1743748</v>
      </c>
      <c r="I30" s="93">
        <v>1623286</v>
      </c>
      <c r="J30" s="355">
        <f t="shared" si="3"/>
        <v>7.4208734628401913</v>
      </c>
    </row>
    <row r="31" spans="2:10" x14ac:dyDescent="0.25">
      <c r="B31" s="89"/>
      <c r="C31" s="17" t="s">
        <v>125</v>
      </c>
      <c r="D31" s="38">
        <v>19</v>
      </c>
      <c r="E31" s="93">
        <v>132787</v>
      </c>
      <c r="F31" s="93">
        <v>144264</v>
      </c>
      <c r="G31" s="355">
        <f t="shared" si="2"/>
        <v>-7.9555537070925482</v>
      </c>
      <c r="H31" s="93">
        <v>785180</v>
      </c>
      <c r="I31" s="93">
        <v>901772</v>
      </c>
      <c r="J31" s="355">
        <f t="shared" si="3"/>
        <v>-12.929210487795146</v>
      </c>
    </row>
    <row r="32" spans="2:10" x14ac:dyDescent="0.25">
      <c r="B32" s="89"/>
      <c r="C32" s="17" t="s">
        <v>126</v>
      </c>
      <c r="D32" s="38">
        <v>20</v>
      </c>
      <c r="E32" s="93">
        <v>23870</v>
      </c>
      <c r="F32" s="93">
        <v>19329</v>
      </c>
      <c r="G32" s="355">
        <f t="shared" si="2"/>
        <v>23.493196750995907</v>
      </c>
      <c r="H32" s="93">
        <v>158963</v>
      </c>
      <c r="I32" s="93">
        <v>148452</v>
      </c>
      <c r="J32" s="355">
        <f t="shared" si="3"/>
        <v>7.0804030932557254</v>
      </c>
    </row>
    <row r="33" spans="2:10" x14ac:dyDescent="0.25">
      <c r="B33" s="105"/>
      <c r="C33" s="17" t="s">
        <v>127</v>
      </c>
      <c r="D33" s="38">
        <v>21</v>
      </c>
      <c r="E33" s="93">
        <v>70280</v>
      </c>
      <c r="F33" s="93">
        <v>92397</v>
      </c>
      <c r="G33" s="355">
        <f t="shared" si="2"/>
        <v>-23.93692435901599</v>
      </c>
      <c r="H33" s="93">
        <v>634276</v>
      </c>
      <c r="I33" s="93">
        <v>638351</v>
      </c>
      <c r="J33" s="355">
        <f t="shared" si="3"/>
        <v>-0.63836353354189157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7612656</v>
      </c>
      <c r="F34" s="129">
        <f>SUM(F11:F33)</f>
        <v>8050069</v>
      </c>
      <c r="G34" s="357">
        <f t="shared" si="2"/>
        <v>-5.4336552891658414</v>
      </c>
      <c r="H34" s="75">
        <f>SUM(H11:H33)</f>
        <v>45506619</v>
      </c>
      <c r="I34" s="75">
        <f>SUM(I11:I33)</f>
        <v>48760651</v>
      </c>
      <c r="J34" s="357">
        <f t="shared" si="3"/>
        <v>-6.673479400428846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577612</v>
      </c>
      <c r="F11" s="358">
        <v>491627</v>
      </c>
      <c r="G11" s="355">
        <f t="shared" ref="G11:G18" si="0">IF(AND(F11&gt; 0,E11&gt;0,E11&lt;=F11*6),E11/F11*100-100,"-")</f>
        <v>17.489885624670734</v>
      </c>
      <c r="H11" s="359">
        <v>4588808</v>
      </c>
      <c r="I11" s="359">
        <v>3382875</v>
      </c>
      <c r="J11" s="355">
        <f t="shared" ref="J11:J18" si="1">IF(AND(I11&gt; 0,H11&gt;0,H11&lt;=I11*6),H11/I11*100-100,"-")</f>
        <v>35.648169086945273</v>
      </c>
    </row>
    <row r="12" spans="2:14" x14ac:dyDescent="0.25">
      <c r="B12" s="89"/>
      <c r="C12" s="17" t="s">
        <v>106</v>
      </c>
      <c r="D12" s="38">
        <v>2</v>
      </c>
      <c r="E12" s="358">
        <v>166581</v>
      </c>
      <c r="F12" s="358">
        <v>88140</v>
      </c>
      <c r="G12" s="355">
        <f t="shared" si="0"/>
        <v>88.995915588835942</v>
      </c>
      <c r="H12" s="359">
        <v>720961</v>
      </c>
      <c r="I12" s="359">
        <v>552292</v>
      </c>
      <c r="J12" s="355">
        <f t="shared" si="1"/>
        <v>30.539823137036194</v>
      </c>
    </row>
    <row r="13" spans="2:14" x14ac:dyDescent="0.25">
      <c r="B13" s="89"/>
      <c r="C13" s="17" t="s">
        <v>107</v>
      </c>
      <c r="D13" s="38">
        <v>3</v>
      </c>
      <c r="E13" s="358">
        <v>26974</v>
      </c>
      <c r="F13" s="358">
        <v>36191</v>
      </c>
      <c r="G13" s="355">
        <f t="shared" si="0"/>
        <v>-25.467657704954277</v>
      </c>
      <c r="H13" s="359">
        <v>312853</v>
      </c>
      <c r="I13" s="359">
        <v>303448</v>
      </c>
      <c r="J13" s="355">
        <f t="shared" si="1"/>
        <v>3.099377817616201</v>
      </c>
    </row>
    <row r="14" spans="2:14" x14ac:dyDescent="0.25">
      <c r="B14" s="89"/>
      <c r="C14" s="17" t="s">
        <v>108</v>
      </c>
      <c r="D14" s="38">
        <v>4</v>
      </c>
      <c r="E14" s="358">
        <v>1223062</v>
      </c>
      <c r="F14" s="358">
        <v>1130764</v>
      </c>
      <c r="G14" s="355">
        <f t="shared" si="0"/>
        <v>8.1624459215185539</v>
      </c>
      <c r="H14" s="359">
        <v>6539243</v>
      </c>
      <c r="I14" s="359">
        <v>7551047</v>
      </c>
      <c r="J14" s="355">
        <f t="shared" si="1"/>
        <v>-13.399519298449604</v>
      </c>
    </row>
    <row r="15" spans="2:14" x14ac:dyDescent="0.25">
      <c r="B15" s="89"/>
      <c r="C15" s="17" t="s">
        <v>109</v>
      </c>
      <c r="D15" s="38">
        <v>5</v>
      </c>
      <c r="E15" s="358">
        <v>115336</v>
      </c>
      <c r="F15" s="358">
        <v>182597</v>
      </c>
      <c r="G15" s="355">
        <f t="shared" si="0"/>
        <v>-36.835764004885071</v>
      </c>
      <c r="H15" s="359">
        <v>726139</v>
      </c>
      <c r="I15" s="359">
        <v>2000007</v>
      </c>
      <c r="J15" s="355">
        <f t="shared" si="1"/>
        <v>-63.693177073880243</v>
      </c>
    </row>
    <row r="16" spans="2:14" x14ac:dyDescent="0.25">
      <c r="B16" s="89"/>
      <c r="C16" s="17" t="s">
        <v>110</v>
      </c>
      <c r="D16" s="38">
        <v>6</v>
      </c>
      <c r="E16" s="358">
        <v>9006</v>
      </c>
      <c r="F16" s="358">
        <v>47482</v>
      </c>
      <c r="G16" s="355">
        <f t="shared" si="0"/>
        <v>-81.032812434185587</v>
      </c>
      <c r="H16" s="359">
        <v>99705</v>
      </c>
      <c r="I16" s="359">
        <v>281231</v>
      </c>
      <c r="J16" s="355">
        <f t="shared" si="1"/>
        <v>-64.546938282052835</v>
      </c>
    </row>
    <row r="17" spans="2:10" x14ac:dyDescent="0.25">
      <c r="B17" s="89"/>
      <c r="C17" s="17" t="s">
        <v>111</v>
      </c>
      <c r="D17" s="38">
        <v>7</v>
      </c>
      <c r="E17" s="358">
        <v>2047</v>
      </c>
      <c r="F17" s="358">
        <v>3325</v>
      </c>
      <c r="G17" s="355">
        <f t="shared" si="0"/>
        <v>-38.436090225563916</v>
      </c>
      <c r="H17" s="359">
        <v>9254</v>
      </c>
      <c r="I17" s="359">
        <v>11418</v>
      </c>
      <c r="J17" s="355">
        <f t="shared" si="1"/>
        <v>-18.952531091259416</v>
      </c>
    </row>
    <row r="18" spans="2:10" x14ac:dyDescent="0.25">
      <c r="B18" s="105"/>
      <c r="C18" s="17" t="s">
        <v>112</v>
      </c>
      <c r="D18" s="38">
        <v>8</v>
      </c>
      <c r="E18" s="358">
        <v>72386</v>
      </c>
      <c r="F18" s="358">
        <v>111254</v>
      </c>
      <c r="G18" s="355">
        <f t="shared" si="0"/>
        <v>-34.936271954266815</v>
      </c>
      <c r="H18" s="359">
        <v>606530</v>
      </c>
      <c r="I18" s="359">
        <v>684003</v>
      </c>
      <c r="J18" s="355">
        <f t="shared" si="1"/>
        <v>-11.326412311057112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129877</v>
      </c>
      <c r="F21" s="93">
        <v>61419</v>
      </c>
      <c r="G21" s="355">
        <f t="shared" ref="G21:G34" si="2">IF(AND(F21&gt; 0,E21&gt;0,E21&lt;=F21*6),E21/F21*100-100,"-")</f>
        <v>111.46062293427116</v>
      </c>
      <c r="H21" s="93">
        <v>788140</v>
      </c>
      <c r="I21" s="93">
        <v>670691</v>
      </c>
      <c r="J21" s="355">
        <f t="shared" ref="J21:J34" si="3">IF(AND(I21&gt; 0,H21&gt;0,H21&lt;=I21*6),H21/I21*100-100,"-")</f>
        <v>17.511640979228886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8116</v>
      </c>
      <c r="F23" s="93">
        <v>9891</v>
      </c>
      <c r="G23" s="355">
        <f t="shared" si="2"/>
        <v>-17.945607117581645</v>
      </c>
      <c r="H23" s="93">
        <v>59541</v>
      </c>
      <c r="I23" s="93">
        <v>50935</v>
      </c>
      <c r="J23" s="355">
        <f t="shared" si="3"/>
        <v>16.896043977618518</v>
      </c>
    </row>
    <row r="24" spans="2:10" x14ac:dyDescent="0.25">
      <c r="B24" s="89"/>
      <c r="C24" s="17" t="s">
        <v>117</v>
      </c>
      <c r="D24" s="38">
        <v>12</v>
      </c>
      <c r="E24" s="93">
        <v>7858</v>
      </c>
      <c r="F24" s="93">
        <v>7143</v>
      </c>
      <c r="G24" s="355">
        <f t="shared" si="2"/>
        <v>10.009799804003919</v>
      </c>
      <c r="H24" s="93">
        <v>47141</v>
      </c>
      <c r="I24" s="93">
        <v>44158</v>
      </c>
      <c r="J24" s="355">
        <f t="shared" si="3"/>
        <v>6.7552878300647592</v>
      </c>
    </row>
    <row r="25" spans="2:10" x14ac:dyDescent="0.25">
      <c r="B25" s="89"/>
      <c r="C25" s="17" t="s">
        <v>118</v>
      </c>
      <c r="D25" s="38">
        <v>13</v>
      </c>
      <c r="E25" s="93">
        <v>644</v>
      </c>
      <c r="F25" s="93">
        <v>635</v>
      </c>
      <c r="G25" s="355">
        <f t="shared" si="2"/>
        <v>1.4173228346456597</v>
      </c>
      <c r="H25" s="93">
        <v>2743</v>
      </c>
      <c r="I25" s="93">
        <v>3037</v>
      </c>
      <c r="J25" s="355">
        <f t="shared" si="3"/>
        <v>-9.6806058610470842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345841</v>
      </c>
      <c r="F27" s="93">
        <v>135746</v>
      </c>
      <c r="G27" s="355">
        <f t="shared" si="2"/>
        <v>154.77067464234673</v>
      </c>
      <c r="H27" s="93">
        <v>1686144</v>
      </c>
      <c r="I27" s="93">
        <v>1680975</v>
      </c>
      <c r="J27" s="355">
        <f t="shared" si="3"/>
        <v>0.30750011154241008</v>
      </c>
    </row>
    <row r="28" spans="2:10" x14ac:dyDescent="0.25">
      <c r="B28" s="89"/>
      <c r="C28" s="17" t="s">
        <v>121</v>
      </c>
      <c r="D28" s="38">
        <v>16</v>
      </c>
      <c r="E28" s="93">
        <v>1891</v>
      </c>
      <c r="F28" s="93">
        <v>1209</v>
      </c>
      <c r="G28" s="355">
        <f t="shared" si="2"/>
        <v>56.410256410256409</v>
      </c>
      <c r="H28" s="93">
        <v>11050</v>
      </c>
      <c r="I28" s="93">
        <v>9266</v>
      </c>
      <c r="J28" s="355">
        <f t="shared" si="3"/>
        <v>19.253183682279314</v>
      </c>
    </row>
    <row r="29" spans="2:10" x14ac:dyDescent="0.25">
      <c r="B29" s="89"/>
      <c r="C29" s="17" t="s">
        <v>122</v>
      </c>
      <c r="D29" s="38">
        <v>17</v>
      </c>
      <c r="E29" s="93">
        <v>95551</v>
      </c>
      <c r="F29" s="93">
        <v>57084</v>
      </c>
      <c r="G29" s="355">
        <f t="shared" si="2"/>
        <v>67.386658258005752</v>
      </c>
      <c r="H29" s="93">
        <v>547919</v>
      </c>
      <c r="I29" s="93">
        <v>390054</v>
      </c>
      <c r="J29" s="355">
        <f t="shared" si="3"/>
        <v>40.472601229573343</v>
      </c>
    </row>
    <row r="30" spans="2:10" x14ac:dyDescent="0.25">
      <c r="B30" s="89"/>
      <c r="C30" s="17" t="s">
        <v>124</v>
      </c>
      <c r="D30" s="38">
        <v>18</v>
      </c>
      <c r="E30" s="93">
        <v>3229</v>
      </c>
      <c r="F30" s="93">
        <v>5359</v>
      </c>
      <c r="G30" s="355">
        <f t="shared" si="2"/>
        <v>-39.746221309945881</v>
      </c>
      <c r="H30" s="93">
        <v>29884</v>
      </c>
      <c r="I30" s="93">
        <v>29057</v>
      </c>
      <c r="J30" s="355">
        <f t="shared" si="3"/>
        <v>2.846130020304912</v>
      </c>
    </row>
    <row r="31" spans="2:10" x14ac:dyDescent="0.25">
      <c r="B31" s="89"/>
      <c r="C31" s="17" t="s">
        <v>125</v>
      </c>
      <c r="D31" s="38">
        <v>19</v>
      </c>
      <c r="E31" s="93">
        <v>43387</v>
      </c>
      <c r="F31" s="93">
        <v>6763</v>
      </c>
      <c r="G31" s="355" t="str">
        <f t="shared" si="2"/>
        <v>-</v>
      </c>
      <c r="H31" s="93">
        <v>207767</v>
      </c>
      <c r="I31" s="93">
        <v>328984</v>
      </c>
      <c r="J31" s="355">
        <f t="shared" si="3"/>
        <v>-36.845864844490919</v>
      </c>
    </row>
    <row r="32" spans="2:10" x14ac:dyDescent="0.25">
      <c r="B32" s="89"/>
      <c r="C32" s="17" t="s">
        <v>126</v>
      </c>
      <c r="D32" s="38">
        <v>20</v>
      </c>
      <c r="E32" s="93">
        <v>28590</v>
      </c>
      <c r="F32" s="93">
        <v>23358</v>
      </c>
      <c r="G32" s="355">
        <f t="shared" si="2"/>
        <v>22.399178011816076</v>
      </c>
      <c r="H32" s="93">
        <v>140348</v>
      </c>
      <c r="I32" s="93">
        <v>152842</v>
      </c>
      <c r="J32" s="355">
        <f t="shared" si="3"/>
        <v>-8.1744546656023829</v>
      </c>
    </row>
    <row r="33" spans="2:10" x14ac:dyDescent="0.25">
      <c r="B33" s="89"/>
      <c r="C33" s="17" t="s">
        <v>127</v>
      </c>
      <c r="D33" s="38">
        <v>21</v>
      </c>
      <c r="E33" s="93">
        <v>28816</v>
      </c>
      <c r="F33" s="93">
        <v>5480</v>
      </c>
      <c r="G33" s="355">
        <f t="shared" si="2"/>
        <v>425.83941605839414</v>
      </c>
      <c r="H33" s="93">
        <v>89562</v>
      </c>
      <c r="I33" s="93">
        <v>66728</v>
      </c>
      <c r="J33" s="355">
        <f t="shared" si="3"/>
        <v>34.219518043400058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2886804</v>
      </c>
      <c r="F34" s="129">
        <f>SUM(F11:F33)</f>
        <v>2405467</v>
      </c>
      <c r="G34" s="357">
        <f t="shared" si="2"/>
        <v>20.010126931693506</v>
      </c>
      <c r="H34" s="75">
        <f>SUM(H11:H33)</f>
        <v>17213732</v>
      </c>
      <c r="I34" s="75">
        <f>SUM(I11:I33)</f>
        <v>18193048</v>
      </c>
      <c r="J34" s="357">
        <f t="shared" si="3"/>
        <v>-5.3829132974309744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2022-08-30T08:32:56Z</dcterms:modified>
</cp:coreProperties>
</file>