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60CE9F89-7366-4026-B25D-971DA3E8A4A3}" xr6:coauthVersionLast="47" xr6:coauthVersionMax="47" xr10:uidLastSave="{00000000-0000-0000-0000-000000000000}"/>
  <bookViews>
    <workbookView xWindow="-108" yWindow="-108" windowWidth="23256" windowHeight="12576" tabRatio="941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3" i="21" s="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3" i="21" s="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4" i="12" s="1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4" i="13" s="1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G15" i="23"/>
  <c r="E15" i="23"/>
  <c r="F15" i="23" s="1"/>
  <c r="D15" i="23"/>
  <c r="I14" i="23"/>
  <c r="I13" i="23"/>
  <c r="I12" i="23"/>
  <c r="I11" i="23"/>
  <c r="I10" i="23"/>
  <c r="F14" i="23"/>
  <c r="F13" i="23"/>
  <c r="F12" i="23"/>
  <c r="F11" i="23"/>
  <c r="F10" i="23"/>
  <c r="H19" i="2" l="1"/>
  <c r="I15" i="23"/>
  <c r="G34" i="13"/>
  <c r="I36" i="18"/>
  <c r="H35" i="18"/>
  <c r="G36" i="18"/>
  <c r="F36" i="18"/>
  <c r="H12" i="18"/>
  <c r="J33" i="17"/>
  <c r="J33" i="16"/>
  <c r="L35" i="15"/>
  <c r="L35" i="11"/>
  <c r="L36" i="14"/>
  <c r="H34" i="14"/>
  <c r="G34" i="12"/>
  <c r="M35" i="10"/>
  <c r="M35" i="6"/>
  <c r="J34" i="9"/>
  <c r="G34" i="9"/>
  <c r="J34" i="8"/>
  <c r="G34" i="8"/>
  <c r="J34" i="7"/>
  <c r="G34" i="7"/>
  <c r="K35" i="5"/>
  <c r="H35" i="5"/>
  <c r="K34" i="3"/>
  <c r="J35" i="3"/>
  <c r="H34" i="3"/>
  <c r="K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<sst xmlns="http://schemas.openxmlformats.org/spreadsheetml/2006/main" count="1474" uniqueCount="373">
  <si>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</si>
  <si>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</si>
  <si>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</si>
  <si>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</si>
  <si>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</si>
  <si>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</si>
  <si>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</si>
  <si>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</si>
  <si>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</si>
  <si>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</si>
  <si>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</si>
  <si>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</si>
  <si>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</si>
  <si>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</si>
  <si>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</si>
  <si>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</si>
  <si>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</si>
  <si>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</si>
  <si>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</si>
  <si>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</si>
  <si>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</si>
  <si>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</si>
  <si>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</si>
  <si>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</si>
  <si>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</si>
  <si>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</si>
  <si>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</si>
  <si>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</si>
  <si>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</si>
  <si>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</si>
  <si>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</si>
  <si>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</si>
  <si>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</si>
  <si>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</si>
  <si>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</si>
  <si>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</si>
  <si>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</si>
  <si>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</si>
  <si>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</si>
  <si>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</si>
  <si>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</si>
  <si>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</si>
  <si>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</si>
  <si>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</si>
  <si>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</si>
  <si>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</si>
  <si>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</si>
  <si>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</si>
  <si>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</si>
  <si>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</si>
  <si>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</si>
  <si>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</si>
  <si>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</si>
  <si>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</si>
  <si>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</si>
  <si>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</si>
  <si>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</si>
  <si>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</si>
  <si>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</si>
  <si>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</si>
  <si>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</si>
  <si>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</si>
  <si>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</si>
  <si>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</si>
  <si>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</si>
  <si>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</si>
  <si>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</si>
  <si>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</si>
  <si>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</si>
  <si>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</si>
  <si>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</si>
  <si>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</si>
  <si>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</si>
  <si>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</si>
  <si>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</si>
  <si>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</si>
  <si>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</si>
  <si>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</si>
  <si>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</si>
  <si>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</si>
  <si>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</si>
  <si>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</si>
  <si>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</si>
  <si>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</si>
  <si>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</si>
  <si>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</si>
  <si>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</si>
  <si>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</si>
  <si>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</si>
  <si>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</si>
  <si>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</si>
  <si>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</si>
  <si>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</si>
  <si>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</si>
  <si>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</si>
  <si>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</si>
  <si>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</si>
  <si>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</si>
  <si>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</si>
  <si>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</si>
  <si>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</si>
  <si>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</si>
  <si>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</si>
  <si>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</si>
  <si>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</si>
  <si>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</si>
  <si>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</si>
  <si>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</si>
  <si>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</si>
  <si>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</si>
  <si>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</si>
  <si>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</si>
  <si>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</si>
  <si>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</si>
  <si>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</si>
  <si>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</si>
  <si>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</si>
  <si>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</si>
  <si>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</si>
  <si>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</si>
  <si>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</si>
  <si>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</si>
  <si>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</si>
  <si>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</si>
  <si>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</si>
  <si>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</si>
  <si>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</si>
  <si>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</si>
  <si>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</si>
  <si>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</si>
  <si>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</si>
  <si>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</si>
  <si>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</si>
  <si>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</si>
  <si>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</si>
  <si>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</si>
  <si>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</si>
  <si>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</si>
  <si>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</si>
  <si>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</si>
  <si>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</si>
  <si>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</si>
  <si>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</si>
  <si>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</si>
  <si>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</si>
  <si>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</si>
  <si>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</si>
  <si>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</si>
  <si>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</si>
  <si>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</si>
  <si>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</si>
  <si>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</si>
  <si>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</si>
  <si>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</si>
  <si>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</si>
  <si>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</si>
  <si>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</si>
  <si>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</si>
  <si>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</si>
  <si>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</si>
  <si>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</si>
  <si>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</si>
  <si>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</si>
  <si>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</si>
  <si>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</si>
  <si>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</si>
  <si>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</si>
  <si>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</si>
  <si>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</si>
  <si>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</si>
  <si>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</si>
  <si>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</si>
  <si>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</si>
  <si>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</si>
  <si>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</si>
  <si>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</si>
  <si>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</si>
  <si>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</si>
  <si>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</si>
  <si>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</si>
  <si>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</si>
  <si>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</si>
  <si>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</si>
  <si>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</si>
  <si>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</si>
  <si>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</si>
  <si>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</si>
  <si>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</si>
  <si>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</si>
  <si>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</si>
  <si>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</si>
  <si>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</si>
  <si>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</si>
  <si>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</si>
  <si>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</si>
  <si>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</si>
  <si>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</si>
  <si>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</si>
  <si>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</si>
  <si>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</si>
  <si>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</si>
  <si>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</si>
  <si>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</si>
  <si>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</si>
  <si>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</si>
  <si>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</si>
  <si>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</si>
  <si>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</si>
  <si>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</si>
  <si>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</si>
  <si>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</si>
  <si>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</si>
  <si>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</si>
  <si>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</si>
  <si>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</si>
  <si>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</si>
  <si>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</si>
  <si>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</si>
  <si>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</si>
  <si>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</si>
  <si>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</si>
  <si>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</si>
  <si>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</si>
  <si>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</si>
  <si>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</si>
  <si>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</si>
  <si>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</si>
  <si>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</si>
  <si>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</si>
  <si>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</si>
  <si>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</si>
  <si>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</si>
  <si>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</si>
  <si>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</si>
  <si>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</si>
  <si>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</si>
  <si>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</si>
  <si>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</si>
  <si>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</si>
  <si>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</si>
  <si>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</si>
  <si>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</si>
  <si>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</si>
  <si>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</si>
  <si>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</si>
  <si>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</si>
  <si>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</si>
  <si>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</si>
  <si>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</si>
  <si>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</si>
  <si>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</si>
  <si>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</si>
  <si>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</si>
  <si>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</si>
  <si>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</si>
  <si>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</si>
  <si>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</si>
  <si>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</si>
  <si>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</si>
  <si>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</si>
  <si>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</si>
  <si>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</si>
  <si>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</si>
  <si>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</si>
  <si>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</si>
  <si>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</si>
  <si>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</si>
  <si>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</si>
  <si>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</si>
  <si>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</si>
  <si>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</si>
  <si>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</si>
  <si>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</si>
  <si>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</si>
  <si>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</si>
  <si>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</si>
  <si>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</si>
  <si>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</si>
  <si>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</si>
  <si>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</si>
  <si>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</si>
  <si>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</si>
  <si>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</si>
  <si>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</si>
  <si>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</si>
  <si>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</si>
  <si>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</si>
  <si>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</si>
  <si>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</si>
  <si>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</si>
  <si>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</si>
  <si>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</si>
  <si>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</si>
  <si>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</si>
  <si>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</si>
  <si>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</si>
  <si>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</si>
  <si>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</si>
  <si>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</si>
  <si>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</si>
  <si>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</si>
  <si>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</si>
  <si>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</si>
  <si>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</si>
  <si>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</si>
  <si>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</si>
  <si>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</si>
  <si>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</si>
  <si>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</si>
  <si>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</si>
  <si>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</si>
  <si>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</si>
  <si>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</si>
  <si>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</si>
  <si>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</si>
  <si>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</si>
  <si>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</si>
  <si>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</si>
  <si>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</si>
  <si>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</si>
  <si>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</si>
  <si>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</si>
  <si>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</si>
  <si>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</si>
  <si>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</si>
  <si>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</si>
  <si>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</si>
  <si>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</si>
  <si>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</si>
  <si>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</si>
  <si>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</si>
  <si>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</si>
  <si>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</si>
  <si>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</si>
  <si>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</si>
  <si>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</si>
  <si>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</si>
  <si>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</si>
  <si>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</si>
  <si>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</si>
  <si>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</si>
  <si>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</si>
  <si>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</si>
  <si>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</si>
  <si>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</si>
  <si>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</si>
  <si>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</si>
  <si>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</si>
  <si>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</si>
  <si>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</si>
  <si>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</si>
  <si>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</si>
  <si>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</si>
  <si>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</si>
  <si>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</si>
  <si>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</si>
  <si>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</si>
  <si>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</si>
  <si>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</si>
  <si>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</si>
  <si>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</si>
  <si>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</si>
  <si>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</si>
  <si>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</si>
  <si>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</si>
  <si>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</si>
  <si>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</si>
  <si>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</si>
  <si>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</si>
  <si>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</si>
  <si>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März 2021</t>
  </si>
  <si>
    <t xml:space="preserve"> Januar bis März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</si>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</sst>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März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195503</v>
      </c>
      <c r="F11" s="93">
        <v>165078</v>
      </c>
      <c r="G11" s="355">
        <f t="shared" ref="G11:G18" si="0">IF(AND(F11&gt; 0,E11&gt;0,E11&lt;=F11*6),E11/F11*100-100,"-")</f>
        <v>18.430681253710361</v>
      </c>
      <c r="H11" s="93">
        <v>592222</v>
      </c>
      <c r="I11" s="93">
        <v>587474</v>
      </c>
      <c r="J11" s="355">
        <f t="shared" ref="J11:J18" si="1">IF(AND(I11&gt; 0,H11&gt;0,H11&lt;=I11*6),H11/I11*100-100,"-")</f>
        <v>0.80820598017953671</v>
      </c>
    </row>
    <row r="12" spans="2:14" x14ac:dyDescent="0.25">
      <c r="B12" s="89"/>
      <c r="C12" s="17" t="s">
        <v>106</v>
      </c>
      <c r="D12" s="38">
        <v>2</v>
      </c>
      <c r="E12" s="93">
        <v>4006</v>
      </c>
      <c r="F12" s="93">
        <v>1780</v>
      </c>
      <c r="G12" s="355">
        <f t="shared" si="0"/>
        <v>125.0561797752809</v>
      </c>
      <c r="H12" s="93">
        <v>10970</v>
      </c>
      <c r="I12" s="93">
        <v>7413</v>
      </c>
      <c r="J12" s="355">
        <f t="shared" si="1"/>
        <v>47.983272629164986</v>
      </c>
    </row>
    <row r="13" spans="2:14" x14ac:dyDescent="0.25">
      <c r="B13" s="89"/>
      <c r="C13" s="17" t="s">
        <v>107</v>
      </c>
      <c r="D13" s="38">
        <v>3</v>
      </c>
      <c r="E13" s="93">
        <v>163017</v>
      </c>
      <c r="F13" s="93">
        <v>150803</v>
      </c>
      <c r="G13" s="355">
        <f t="shared" si="0"/>
        <v>8.0993083691969048</v>
      </c>
      <c r="H13" s="93">
        <v>248537</v>
      </c>
      <c r="I13" s="93">
        <v>292171</v>
      </c>
      <c r="J13" s="355">
        <f t="shared" si="1"/>
        <v>-14.934404851953147</v>
      </c>
    </row>
    <row r="14" spans="2:14" x14ac:dyDescent="0.25">
      <c r="B14" s="89"/>
      <c r="C14" s="17" t="s">
        <v>108</v>
      </c>
      <c r="D14" s="38">
        <v>4</v>
      </c>
      <c r="E14" s="93">
        <v>18522</v>
      </c>
      <c r="F14" s="93">
        <v>17740</v>
      </c>
      <c r="G14" s="355">
        <f t="shared" si="0"/>
        <v>4.4081172491544578</v>
      </c>
      <c r="H14" s="93">
        <v>43684</v>
      </c>
      <c r="I14" s="93">
        <v>53608</v>
      </c>
      <c r="J14" s="355">
        <f t="shared" si="1"/>
        <v>-18.512162363826292</v>
      </c>
    </row>
    <row r="15" spans="2:14" x14ac:dyDescent="0.25">
      <c r="B15" s="89"/>
      <c r="C15" s="17" t="s">
        <v>109</v>
      </c>
      <c r="D15" s="38">
        <v>5</v>
      </c>
      <c r="E15" s="93">
        <v>16504</v>
      </c>
      <c r="F15" s="93">
        <v>8254</v>
      </c>
      <c r="G15" s="355">
        <f t="shared" si="0"/>
        <v>99.95153864792826</v>
      </c>
      <c r="H15" s="93">
        <v>39165</v>
      </c>
      <c r="I15" s="93">
        <v>30595</v>
      </c>
      <c r="J15" s="355">
        <f t="shared" si="1"/>
        <v>28.01111292694884</v>
      </c>
    </row>
    <row r="16" spans="2:14" x14ac:dyDescent="0.25">
      <c r="B16" s="89"/>
      <c r="C16" s="17" t="s">
        <v>110</v>
      </c>
      <c r="D16" s="38">
        <v>6</v>
      </c>
      <c r="E16" s="93">
        <v>124887</v>
      </c>
      <c r="F16" s="93">
        <v>273641</v>
      </c>
      <c r="G16" s="355">
        <f t="shared" si="0"/>
        <v>-54.361005843422589</v>
      </c>
      <c r="H16" s="93">
        <v>207069</v>
      </c>
      <c r="I16" s="93">
        <v>462896</v>
      </c>
      <c r="J16" s="355">
        <f t="shared" si="1"/>
        <v>-55.266625764750614</v>
      </c>
    </row>
    <row r="17" spans="2:10" x14ac:dyDescent="0.25">
      <c r="B17" s="89"/>
      <c r="C17" s="17" t="s">
        <v>111</v>
      </c>
      <c r="D17" s="38">
        <v>7</v>
      </c>
      <c r="E17" s="93">
        <v>13778</v>
      </c>
      <c r="F17" s="93">
        <v>13348</v>
      </c>
      <c r="G17" s="355">
        <f t="shared" si="0"/>
        <v>3.2214563979622568</v>
      </c>
      <c r="H17" s="93">
        <v>27827</v>
      </c>
      <c r="I17" s="93">
        <v>44893</v>
      </c>
      <c r="J17" s="355">
        <f t="shared" si="1"/>
        <v>-38.014835274987192</v>
      </c>
    </row>
    <row r="18" spans="2:10" x14ac:dyDescent="0.25">
      <c r="B18" s="105"/>
      <c r="C18" s="17" t="s">
        <v>112</v>
      </c>
      <c r="D18" s="38">
        <v>8</v>
      </c>
      <c r="E18" s="93">
        <v>126205</v>
      </c>
      <c r="F18" s="93">
        <v>112466</v>
      </c>
      <c r="G18" s="355">
        <f t="shared" si="0"/>
        <v>12.216136432344001</v>
      </c>
      <c r="H18" s="93">
        <v>313760</v>
      </c>
      <c r="I18" s="93">
        <v>389224</v>
      </c>
      <c r="J18" s="355">
        <f t="shared" si="1"/>
        <v>-19.388321377921187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54386</v>
      </c>
      <c r="F21" s="93">
        <v>38267</v>
      </c>
      <c r="G21" s="355">
        <f t="shared" ref="G21:G34" si="2">IF(AND(F21&gt; 0,E21&gt;0,E21&lt;=F21*6),E21/F21*100-100,"-")</f>
        <v>42.122455379308548</v>
      </c>
      <c r="H21" s="93">
        <v>144511</v>
      </c>
      <c r="I21" s="93">
        <v>106195</v>
      </c>
      <c r="J21" s="355">
        <f t="shared" ref="J21:J34" si="3">IF(AND(I21&gt; 0,H21&gt;0,H21&lt;=I21*6),H21/I21*100-100,"-")</f>
        <v>36.08079476434861</v>
      </c>
    </row>
    <row r="22" spans="2:10" x14ac:dyDescent="0.25">
      <c r="B22" s="89"/>
      <c r="C22" s="17" t="s">
        <v>115</v>
      </c>
      <c r="D22" s="38">
        <v>10</v>
      </c>
      <c r="E22" s="93">
        <v>9671</v>
      </c>
      <c r="F22" s="93">
        <v>11290</v>
      </c>
      <c r="G22" s="355">
        <f t="shared" si="2"/>
        <v>-14.340124003542954</v>
      </c>
      <c r="H22" s="93">
        <v>25177</v>
      </c>
      <c r="I22" s="93">
        <v>34105</v>
      </c>
      <c r="J22" s="355">
        <f t="shared" si="3"/>
        <v>-26.17797976836242</v>
      </c>
    </row>
    <row r="23" spans="2:10" x14ac:dyDescent="0.25">
      <c r="B23" s="89"/>
      <c r="C23" s="17" t="s">
        <v>116</v>
      </c>
      <c r="D23" s="38">
        <v>11</v>
      </c>
      <c r="E23" s="93">
        <v>35720</v>
      </c>
      <c r="F23" s="93">
        <v>23127</v>
      </c>
      <c r="G23" s="355">
        <f t="shared" si="2"/>
        <v>54.451506896700806</v>
      </c>
      <c r="H23" s="93">
        <v>110763</v>
      </c>
      <c r="I23" s="93">
        <v>62646</v>
      </c>
      <c r="J23" s="355">
        <f t="shared" si="3"/>
        <v>76.807777032851277</v>
      </c>
    </row>
    <row r="24" spans="2:10" x14ac:dyDescent="0.25">
      <c r="B24" s="89"/>
      <c r="C24" s="17" t="s">
        <v>117</v>
      </c>
      <c r="D24" s="38">
        <v>12</v>
      </c>
      <c r="E24" s="93">
        <v>334</v>
      </c>
      <c r="F24" s="93">
        <v>126</v>
      </c>
      <c r="G24" s="355">
        <f t="shared" si="2"/>
        <v>165.07936507936506</v>
      </c>
      <c r="H24" s="93">
        <v>829</v>
      </c>
      <c r="I24" s="93">
        <v>355</v>
      </c>
      <c r="J24" s="355">
        <f t="shared" si="3"/>
        <v>133.52112676056339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3343</v>
      </c>
      <c r="F27" s="93">
        <v>3998</v>
      </c>
      <c r="G27" s="355">
        <f t="shared" si="2"/>
        <v>-16.383191595797896</v>
      </c>
      <c r="H27" s="93">
        <v>10314</v>
      </c>
      <c r="I27" s="93">
        <v>11279</v>
      </c>
      <c r="J27" s="355">
        <f t="shared" si="3"/>
        <v>-8.5557230250908844</v>
      </c>
    </row>
    <row r="28" spans="2:10" x14ac:dyDescent="0.25">
      <c r="B28" s="89"/>
      <c r="C28" s="17" t="s">
        <v>121</v>
      </c>
      <c r="D28" s="38">
        <v>16</v>
      </c>
      <c r="E28" s="93">
        <v>303</v>
      </c>
      <c r="F28" s="93">
        <v>190</v>
      </c>
      <c r="G28" s="355">
        <f t="shared" si="2"/>
        <v>59.473684210526329</v>
      </c>
      <c r="H28" s="93">
        <v>825</v>
      </c>
      <c r="I28" s="93">
        <v>608</v>
      </c>
      <c r="J28" s="355">
        <f t="shared" si="3"/>
        <v>35.690789473684191</v>
      </c>
    </row>
    <row r="29" spans="2:10" x14ac:dyDescent="0.25">
      <c r="B29" s="89"/>
      <c r="C29" s="17" t="s">
        <v>122</v>
      </c>
      <c r="D29" s="38">
        <v>17</v>
      </c>
      <c r="E29" s="93">
        <v>137767</v>
      </c>
      <c r="F29" s="93">
        <v>123877</v>
      </c>
      <c r="G29" s="355">
        <f t="shared" si="2"/>
        <v>11.212735213154986</v>
      </c>
      <c r="H29" s="93">
        <v>385752</v>
      </c>
      <c r="I29" s="93">
        <v>358522</v>
      </c>
      <c r="J29" s="355">
        <f t="shared" si="3"/>
        <v>7.5950708743117445</v>
      </c>
    </row>
    <row r="30" spans="2:10" x14ac:dyDescent="0.25">
      <c r="B30" s="89"/>
      <c r="C30" s="17" t="s">
        <v>124</v>
      </c>
      <c r="D30" s="38">
        <v>18</v>
      </c>
      <c r="E30" s="93">
        <v>17572</v>
      </c>
      <c r="F30" s="93">
        <v>13237</v>
      </c>
      <c r="G30" s="355">
        <f t="shared" si="2"/>
        <v>32.749112336632152</v>
      </c>
      <c r="H30" s="93">
        <v>24565</v>
      </c>
      <c r="I30" s="93">
        <v>21089</v>
      </c>
      <c r="J30" s="355">
        <f t="shared" si="3"/>
        <v>16.482526435582528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129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22283</v>
      </c>
      <c r="F32" s="93">
        <v>25249</v>
      </c>
      <c r="G32" s="355">
        <f t="shared" si="2"/>
        <v>-11.746999881183413</v>
      </c>
      <c r="H32" s="93">
        <v>70273</v>
      </c>
      <c r="I32" s="93">
        <v>67999</v>
      </c>
      <c r="J32" s="355">
        <f t="shared" si="3"/>
        <v>3.3441668259827253</v>
      </c>
    </row>
    <row r="33" spans="2:10" x14ac:dyDescent="0.25">
      <c r="B33" s="89"/>
      <c r="C33" s="17" t="s">
        <v>127</v>
      </c>
      <c r="D33" s="38">
        <v>21</v>
      </c>
      <c r="E33" s="93">
        <v>73738</v>
      </c>
      <c r="F33" s="93">
        <v>55308</v>
      </c>
      <c r="G33" s="355">
        <f t="shared" si="2"/>
        <v>33.322484993129365</v>
      </c>
      <c r="H33" s="93">
        <v>127690</v>
      </c>
      <c r="I33" s="93">
        <v>140151</v>
      </c>
      <c r="J33" s="355">
        <f t="shared" si="3"/>
        <v>-8.8911245727822177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1017539</v>
      </c>
      <c r="F34" s="129">
        <f>SUM(F11:F33)</f>
        <v>1037779</v>
      </c>
      <c r="G34" s="357">
        <f t="shared" si="2"/>
        <v>-1.950318902194013</v>
      </c>
      <c r="H34" s="75">
        <f>SUM(H11:H33)</f>
        <v>2383933</v>
      </c>
      <c r="I34" s="75">
        <f>SUM(I11:I33)</f>
        <v>2671352</v>
      </c>
      <c r="J34" s="357">
        <f t="shared" si="3"/>
        <v>-10.759308395149731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1746939</v>
      </c>
      <c r="F12" s="165"/>
      <c r="G12" s="166">
        <v>0</v>
      </c>
      <c r="H12" s="166">
        <v>592222</v>
      </c>
      <c r="I12" s="166">
        <v>68926</v>
      </c>
      <c r="J12" s="166">
        <v>0</v>
      </c>
      <c r="K12" s="166">
        <v>1021073</v>
      </c>
      <c r="L12" s="166">
        <v>1453484</v>
      </c>
      <c r="M12" s="166">
        <f>E12-G12-H12+I12+J12+K12+L12</f>
        <v>3698200</v>
      </c>
    </row>
    <row r="13" spans="2:13" x14ac:dyDescent="0.25">
      <c r="B13" s="149"/>
      <c r="C13" s="137" t="s">
        <v>106</v>
      </c>
      <c r="D13" s="159">
        <v>2</v>
      </c>
      <c r="E13" s="164">
        <v>3691552</v>
      </c>
      <c r="F13" s="165"/>
      <c r="G13" s="166">
        <v>0</v>
      </c>
      <c r="H13" s="166">
        <v>10970</v>
      </c>
      <c r="I13" s="166">
        <v>0</v>
      </c>
      <c r="J13" s="166">
        <v>0</v>
      </c>
      <c r="K13" s="166">
        <v>8401</v>
      </c>
      <c r="L13" s="166">
        <v>186835</v>
      </c>
      <c r="M13" s="166">
        <f t="shared" ref="M13:M19" si="0">E13-G13-H13+I13+J13+K13+L13</f>
        <v>3875818</v>
      </c>
    </row>
    <row r="14" spans="2:13" x14ac:dyDescent="0.25">
      <c r="B14" s="149"/>
      <c r="C14" s="137" t="s">
        <v>107</v>
      </c>
      <c r="D14" s="159">
        <v>3</v>
      </c>
      <c r="E14" s="164">
        <v>794492</v>
      </c>
      <c r="F14" s="165"/>
      <c r="G14" s="166">
        <v>0</v>
      </c>
      <c r="H14" s="166">
        <v>248537</v>
      </c>
      <c r="I14" s="166">
        <v>802557</v>
      </c>
      <c r="J14" s="166">
        <v>0</v>
      </c>
      <c r="K14" s="166">
        <v>20554</v>
      </c>
      <c r="L14" s="166">
        <v>121272</v>
      </c>
      <c r="M14" s="166">
        <f t="shared" si="0"/>
        <v>1490338</v>
      </c>
    </row>
    <row r="15" spans="2:13" x14ac:dyDescent="0.25">
      <c r="B15" s="149"/>
      <c r="C15" s="137" t="s">
        <v>108</v>
      </c>
      <c r="D15" s="159">
        <v>4</v>
      </c>
      <c r="E15" s="164">
        <v>6697832</v>
      </c>
      <c r="F15" s="165"/>
      <c r="G15" s="166">
        <v>468</v>
      </c>
      <c r="H15" s="166">
        <v>43684</v>
      </c>
      <c r="I15" s="166">
        <v>0</v>
      </c>
      <c r="J15" s="166">
        <v>0</v>
      </c>
      <c r="K15" s="166">
        <v>771109</v>
      </c>
      <c r="L15" s="166">
        <v>1961002</v>
      </c>
      <c r="M15" s="166">
        <f t="shared" si="0"/>
        <v>9385791</v>
      </c>
    </row>
    <row r="16" spans="2:13" x14ac:dyDescent="0.25">
      <c r="B16" s="149"/>
      <c r="C16" s="137" t="s">
        <v>109</v>
      </c>
      <c r="D16" s="159">
        <v>5</v>
      </c>
      <c r="E16" s="164">
        <v>2373461</v>
      </c>
      <c r="F16" s="165"/>
      <c r="G16" s="166">
        <v>4132</v>
      </c>
      <c r="H16" s="166">
        <v>39165</v>
      </c>
      <c r="I16" s="166">
        <v>0</v>
      </c>
      <c r="J16" s="166">
        <v>5213</v>
      </c>
      <c r="K16" s="166">
        <v>99024</v>
      </c>
      <c r="L16" s="166">
        <v>290027</v>
      </c>
      <c r="M16" s="166">
        <f t="shared" si="0"/>
        <v>2724428</v>
      </c>
    </row>
    <row r="17" spans="2:13" x14ac:dyDescent="0.25">
      <c r="B17" s="149"/>
      <c r="C17" s="137" t="s">
        <v>110</v>
      </c>
      <c r="D17" s="159">
        <v>6</v>
      </c>
      <c r="E17" s="164">
        <v>465533</v>
      </c>
      <c r="F17" s="165"/>
      <c r="G17" s="166">
        <v>0</v>
      </c>
      <c r="H17" s="166">
        <v>207069</v>
      </c>
      <c r="I17" s="166">
        <v>52</v>
      </c>
      <c r="J17" s="166">
        <v>1091</v>
      </c>
      <c r="K17" s="166">
        <v>3828</v>
      </c>
      <c r="L17" s="166">
        <v>14236</v>
      </c>
      <c r="M17" s="166">
        <f t="shared" si="0"/>
        <v>277671</v>
      </c>
    </row>
    <row r="18" spans="2:13" x14ac:dyDescent="0.25">
      <c r="B18" s="149"/>
      <c r="C18" s="137" t="s">
        <v>111</v>
      </c>
      <c r="D18" s="159">
        <v>7</v>
      </c>
      <c r="E18" s="164">
        <v>1211425</v>
      </c>
      <c r="F18" s="165"/>
      <c r="G18" s="166">
        <v>130796</v>
      </c>
      <c r="H18" s="166">
        <v>27827</v>
      </c>
      <c r="I18" s="166">
        <v>0</v>
      </c>
      <c r="J18" s="166">
        <v>32851</v>
      </c>
      <c r="K18" s="166">
        <v>0</v>
      </c>
      <c r="L18" s="166">
        <v>5045</v>
      </c>
      <c r="M18" s="166">
        <f t="shared" si="0"/>
        <v>1090698</v>
      </c>
    </row>
    <row r="19" spans="2:13" x14ac:dyDescent="0.25">
      <c r="B19" s="157"/>
      <c r="C19" s="137" t="s">
        <v>112</v>
      </c>
      <c r="D19" s="159">
        <v>8</v>
      </c>
      <c r="E19" s="164">
        <v>720583</v>
      </c>
      <c r="F19" s="165"/>
      <c r="G19" s="166">
        <v>212</v>
      </c>
      <c r="H19" s="166">
        <v>313760</v>
      </c>
      <c r="I19" s="166">
        <v>7445</v>
      </c>
      <c r="J19" s="166">
        <v>7792</v>
      </c>
      <c r="K19" s="166">
        <v>260968</v>
      </c>
      <c r="L19" s="166">
        <v>30488</v>
      </c>
      <c r="M19" s="166">
        <f t="shared" si="0"/>
        <v>713304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715322</v>
      </c>
      <c r="F22" s="165"/>
      <c r="G22" s="166">
        <v>13796</v>
      </c>
      <c r="H22" s="166">
        <v>144511</v>
      </c>
      <c r="I22" s="166">
        <v>45006</v>
      </c>
      <c r="J22" s="166">
        <v>0</v>
      </c>
      <c r="K22" s="166">
        <v>76255</v>
      </c>
      <c r="L22" s="166">
        <v>323283</v>
      </c>
      <c r="M22" s="166">
        <f t="shared" ref="M22:M34" si="1">E22-G22-H22+I22+J22+K22+L22</f>
        <v>1001559</v>
      </c>
    </row>
    <row r="23" spans="2:13" x14ac:dyDescent="0.25">
      <c r="B23" s="149"/>
      <c r="C23" s="137" t="s">
        <v>115</v>
      </c>
      <c r="D23" s="159">
        <v>10</v>
      </c>
      <c r="E23" s="164">
        <v>804387</v>
      </c>
      <c r="F23" s="165"/>
      <c r="G23" s="166">
        <v>753970</v>
      </c>
      <c r="H23" s="166">
        <v>25177</v>
      </c>
      <c r="I23" s="166">
        <v>55915</v>
      </c>
      <c r="J23" s="166">
        <v>0</v>
      </c>
      <c r="K23" s="166">
        <v>0</v>
      </c>
      <c r="L23" s="166">
        <v>0</v>
      </c>
      <c r="M23" s="166">
        <f t="shared" si="1"/>
        <v>81155</v>
      </c>
    </row>
    <row r="24" spans="2:13" x14ac:dyDescent="0.25">
      <c r="B24" s="149"/>
      <c r="C24" s="137" t="s">
        <v>116</v>
      </c>
      <c r="D24" s="159">
        <v>11</v>
      </c>
      <c r="E24" s="164">
        <v>178241</v>
      </c>
      <c r="F24" s="165"/>
      <c r="G24" s="166">
        <v>0</v>
      </c>
      <c r="H24" s="166">
        <v>110763</v>
      </c>
      <c r="I24" s="166">
        <v>5175</v>
      </c>
      <c r="J24" s="166">
        <v>2355</v>
      </c>
      <c r="K24" s="166">
        <v>1317</v>
      </c>
      <c r="L24" s="166">
        <v>30409</v>
      </c>
      <c r="M24" s="166">
        <f t="shared" si="1"/>
        <v>106734</v>
      </c>
    </row>
    <row r="25" spans="2:13" x14ac:dyDescent="0.25">
      <c r="B25" s="149"/>
      <c r="C25" s="137" t="s">
        <v>117</v>
      </c>
      <c r="D25" s="159">
        <v>12</v>
      </c>
      <c r="E25" s="164">
        <v>16544</v>
      </c>
      <c r="F25" s="165"/>
      <c r="G25" s="166">
        <v>0</v>
      </c>
      <c r="H25" s="166">
        <v>829</v>
      </c>
      <c r="I25" s="166">
        <v>8136</v>
      </c>
      <c r="J25" s="166">
        <v>0</v>
      </c>
      <c r="K25" s="166">
        <v>1252</v>
      </c>
      <c r="L25" s="166">
        <v>21683</v>
      </c>
      <c r="M25" s="166">
        <f t="shared" si="1"/>
        <v>46786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1214</v>
      </c>
      <c r="M26" s="166">
        <f t="shared" si="1"/>
        <v>1214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491273</v>
      </c>
      <c r="F28" s="165"/>
      <c r="G28" s="166">
        <v>0</v>
      </c>
      <c r="H28" s="166">
        <v>10314</v>
      </c>
      <c r="I28" s="166">
        <v>0</v>
      </c>
      <c r="J28" s="166">
        <v>0</v>
      </c>
      <c r="K28" s="166">
        <v>0</v>
      </c>
      <c r="L28" s="166">
        <v>707660</v>
      </c>
      <c r="M28" s="166">
        <f t="shared" si="1"/>
        <v>1188619</v>
      </c>
    </row>
    <row r="29" spans="2:13" x14ac:dyDescent="0.25">
      <c r="B29" s="149"/>
      <c r="C29" s="137" t="s">
        <v>121</v>
      </c>
      <c r="D29" s="159">
        <v>16</v>
      </c>
      <c r="E29" s="164">
        <v>13</v>
      </c>
      <c r="F29" s="165"/>
      <c r="G29" s="166">
        <v>0</v>
      </c>
      <c r="H29" s="166">
        <v>825</v>
      </c>
      <c r="I29" s="166">
        <v>0</v>
      </c>
      <c r="J29" s="166">
        <v>0</v>
      </c>
      <c r="K29" s="166">
        <v>0</v>
      </c>
      <c r="L29" s="166">
        <v>5646</v>
      </c>
      <c r="M29" s="166">
        <f t="shared" si="1"/>
        <v>4834</v>
      </c>
    </row>
    <row r="30" spans="2:13" x14ac:dyDescent="0.25">
      <c r="B30" s="149"/>
      <c r="C30" s="469" t="s">
        <v>285</v>
      </c>
      <c r="D30" s="159">
        <v>17</v>
      </c>
      <c r="E30" s="164">
        <v>728251</v>
      </c>
      <c r="F30" s="170"/>
      <c r="G30" s="166">
        <v>0</v>
      </c>
      <c r="H30" s="166">
        <v>385752</v>
      </c>
      <c r="I30" s="166">
        <v>0</v>
      </c>
      <c r="J30" s="166">
        <v>65029</v>
      </c>
      <c r="K30" s="166">
        <v>13389</v>
      </c>
      <c r="L30" s="166">
        <v>260915</v>
      </c>
      <c r="M30" s="166">
        <f t="shared" si="1"/>
        <v>681832</v>
      </c>
    </row>
    <row r="31" spans="2:13" x14ac:dyDescent="0.25">
      <c r="B31" s="149"/>
      <c r="C31" s="137" t="s">
        <v>124</v>
      </c>
      <c r="D31" s="159">
        <v>18</v>
      </c>
      <c r="E31" s="164">
        <v>570875</v>
      </c>
      <c r="F31" s="165"/>
      <c r="G31" s="166">
        <v>0</v>
      </c>
      <c r="H31" s="166">
        <v>24565</v>
      </c>
      <c r="I31" s="166">
        <v>0</v>
      </c>
      <c r="J31" s="166">
        <v>0</v>
      </c>
      <c r="K31" s="166">
        <v>133</v>
      </c>
      <c r="L31" s="166">
        <v>10317</v>
      </c>
      <c r="M31" s="166">
        <f t="shared" si="1"/>
        <v>556760</v>
      </c>
    </row>
    <row r="32" spans="2:13" x14ac:dyDescent="0.25">
      <c r="B32" s="149"/>
      <c r="C32" s="137" t="s">
        <v>125</v>
      </c>
      <c r="D32" s="159">
        <v>19</v>
      </c>
      <c r="E32" s="164">
        <v>394339</v>
      </c>
      <c r="F32" s="165"/>
      <c r="G32" s="166">
        <v>153270</v>
      </c>
      <c r="H32" s="166">
        <v>0</v>
      </c>
      <c r="I32" s="166">
        <v>0</v>
      </c>
      <c r="J32" s="166">
        <v>0</v>
      </c>
      <c r="K32" s="166">
        <v>90219</v>
      </c>
      <c r="L32" s="166">
        <v>4537</v>
      </c>
      <c r="M32" s="166">
        <f t="shared" si="1"/>
        <v>335825</v>
      </c>
    </row>
    <row r="33" spans="2:13" x14ac:dyDescent="0.25">
      <c r="B33" s="149"/>
      <c r="C33" s="137" t="s">
        <v>126</v>
      </c>
      <c r="D33" s="159">
        <v>20</v>
      </c>
      <c r="E33" s="164">
        <v>85842</v>
      </c>
      <c r="F33" s="165"/>
      <c r="G33" s="166">
        <v>0</v>
      </c>
      <c r="H33" s="166">
        <v>70273</v>
      </c>
      <c r="I33" s="166">
        <v>0</v>
      </c>
      <c r="J33" s="166">
        <v>0</v>
      </c>
      <c r="K33" s="166">
        <v>41826</v>
      </c>
      <c r="L33" s="166">
        <v>24992</v>
      </c>
      <c r="M33" s="166">
        <f t="shared" si="1"/>
        <v>82387</v>
      </c>
    </row>
    <row r="34" spans="2:13" x14ac:dyDescent="0.25">
      <c r="B34" s="149"/>
      <c r="C34" s="137" t="s">
        <v>127</v>
      </c>
      <c r="D34" s="159">
        <v>21</v>
      </c>
      <c r="E34" s="164">
        <v>301762</v>
      </c>
      <c r="F34" s="165"/>
      <c r="G34" s="166">
        <v>142915</v>
      </c>
      <c r="H34" s="166">
        <v>127690</v>
      </c>
      <c r="I34" s="166">
        <v>217171</v>
      </c>
      <c r="J34" s="166">
        <v>0</v>
      </c>
      <c r="K34" s="166">
        <v>0</v>
      </c>
      <c r="L34" s="166">
        <v>27515</v>
      </c>
      <c r="M34" s="166">
        <f t="shared" si="1"/>
        <v>275843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21988666</v>
      </c>
      <c r="F35" s="175"/>
      <c r="G35" s="174">
        <f>SUM(G12:G34)</f>
        <v>1199559</v>
      </c>
      <c r="H35" s="174">
        <f t="shared" ref="H35:M35" si="2">SUM(H12:H34)</f>
        <v>2383933</v>
      </c>
      <c r="I35" s="174">
        <f t="shared" si="2"/>
        <v>1210383</v>
      </c>
      <c r="J35" s="174">
        <f t="shared" si="2"/>
        <v>114331</v>
      </c>
      <c r="K35" s="174">
        <f t="shared" si="2"/>
        <v>2409348</v>
      </c>
      <c r="L35" s="174">
        <f t="shared" si="2"/>
        <v>5480560</v>
      </c>
      <c r="M35" s="379">
        <f t="shared" si="2"/>
        <v>27619796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55295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9734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1187740</v>
      </c>
      <c r="F12" s="122">
        <v>0</v>
      </c>
      <c r="G12" s="122">
        <v>46990</v>
      </c>
      <c r="H12" s="122">
        <v>0</v>
      </c>
      <c r="I12" s="122"/>
      <c r="J12" s="123">
        <v>2295</v>
      </c>
      <c r="K12" s="122">
        <v>24234</v>
      </c>
      <c r="L12" s="122">
        <f>E12-F12-G12-H12+J12-K12-M12</f>
        <v>11902</v>
      </c>
      <c r="M12" s="122">
        <v>1106909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1323629</v>
      </c>
      <c r="F13" s="122">
        <v>48547</v>
      </c>
      <c r="G13" s="122">
        <v>172613</v>
      </c>
      <c r="H13" s="122">
        <v>0</v>
      </c>
      <c r="I13" s="122"/>
      <c r="J13" s="123">
        <v>-3291</v>
      </c>
      <c r="K13" s="122">
        <v>-265552</v>
      </c>
      <c r="L13" s="122">
        <f t="shared" ref="L13:L19" si="0">E13-F13-G13-H13+J13-K13-M13</f>
        <v>-3778</v>
      </c>
      <c r="M13" s="122">
        <v>1368508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455078</v>
      </c>
      <c r="F14" s="122">
        <v>8143</v>
      </c>
      <c r="G14" s="122">
        <v>259419</v>
      </c>
      <c r="H14" s="122">
        <v>0</v>
      </c>
      <c r="I14" s="122"/>
      <c r="J14" s="123">
        <v>-4859</v>
      </c>
      <c r="K14" s="122">
        <v>-66659</v>
      </c>
      <c r="L14" s="122">
        <f t="shared" si="0"/>
        <v>-12167</v>
      </c>
      <c r="M14" s="122">
        <v>261483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3506462</v>
      </c>
      <c r="F15" s="122">
        <v>82365</v>
      </c>
      <c r="G15" s="122">
        <v>605823</v>
      </c>
      <c r="H15" s="122">
        <v>0</v>
      </c>
      <c r="I15" s="122"/>
      <c r="J15" s="123">
        <v>-48310</v>
      </c>
      <c r="K15" s="122">
        <v>-147921</v>
      </c>
      <c r="L15" s="122">
        <f t="shared" si="0"/>
        <v>-20432</v>
      </c>
      <c r="M15" s="122">
        <v>2938317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923981</v>
      </c>
      <c r="F16" s="122">
        <v>57086</v>
      </c>
      <c r="G16" s="122">
        <v>38244</v>
      </c>
      <c r="H16" s="122">
        <v>61728</v>
      </c>
      <c r="I16" s="122"/>
      <c r="J16" s="123">
        <v>81920</v>
      </c>
      <c r="K16" s="122">
        <v>5771</v>
      </c>
      <c r="L16" s="122">
        <f t="shared" si="0"/>
        <v>9173</v>
      </c>
      <c r="M16" s="122">
        <v>833899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85864</v>
      </c>
      <c r="F17" s="122">
        <v>64</v>
      </c>
      <c r="G17" s="122">
        <v>14205</v>
      </c>
      <c r="H17" s="122">
        <v>0</v>
      </c>
      <c r="I17" s="122"/>
      <c r="J17" s="123">
        <v>-28343</v>
      </c>
      <c r="K17" s="122">
        <v>-27888</v>
      </c>
      <c r="L17" s="122">
        <f t="shared" si="0"/>
        <v>-526</v>
      </c>
      <c r="M17" s="122">
        <v>71666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397084</v>
      </c>
      <c r="F18" s="122">
        <v>17224</v>
      </c>
      <c r="G18" s="122">
        <v>212903</v>
      </c>
      <c r="H18" s="122">
        <v>52536</v>
      </c>
      <c r="I18" s="122"/>
      <c r="J18" s="123">
        <v>8288</v>
      </c>
      <c r="K18" s="122">
        <v>5891</v>
      </c>
      <c r="L18" s="122">
        <f t="shared" si="0"/>
        <v>-1346</v>
      </c>
      <c r="M18" s="122">
        <v>118164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221424</v>
      </c>
      <c r="F19" s="122">
        <v>48</v>
      </c>
      <c r="G19" s="122">
        <v>149813</v>
      </c>
      <c r="H19" s="122">
        <v>0</v>
      </c>
      <c r="I19" s="122"/>
      <c r="J19" s="123">
        <v>12292</v>
      </c>
      <c r="K19" s="122">
        <v>-18300</v>
      </c>
      <c r="L19" s="122">
        <f t="shared" si="0"/>
        <v>-4950</v>
      </c>
      <c r="M19" s="122">
        <v>107105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386217</v>
      </c>
      <c r="F22" s="122">
        <v>827</v>
      </c>
      <c r="G22" s="122">
        <v>19501</v>
      </c>
      <c r="H22" s="122">
        <v>0</v>
      </c>
      <c r="I22" s="122"/>
      <c r="J22" s="123">
        <v>0</v>
      </c>
      <c r="K22" s="122">
        <v>-792</v>
      </c>
      <c r="L22" s="122">
        <f t="shared" ref="L22:L34" si="1">E22-F22-G22-H22+J22-K22-M22</f>
        <v>14392</v>
      </c>
      <c r="M22" s="122">
        <v>352289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25409</v>
      </c>
      <c r="F23" s="122">
        <v>0</v>
      </c>
      <c r="G23" s="122">
        <v>0</v>
      </c>
      <c r="H23" s="122">
        <v>0</v>
      </c>
      <c r="I23" s="122"/>
      <c r="J23" s="123">
        <v>9</v>
      </c>
      <c r="K23" s="122">
        <v>-190</v>
      </c>
      <c r="L23" s="122">
        <f t="shared" si="1"/>
        <v>166</v>
      </c>
      <c r="M23" s="122">
        <v>25442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41365</v>
      </c>
      <c r="F24" s="122">
        <v>3482</v>
      </c>
      <c r="G24" s="122">
        <v>19318</v>
      </c>
      <c r="H24" s="122">
        <v>0</v>
      </c>
      <c r="I24" s="122"/>
      <c r="J24" s="123">
        <v>-3645</v>
      </c>
      <c r="K24" s="122">
        <v>-897</v>
      </c>
      <c r="L24" s="122">
        <f t="shared" si="1"/>
        <v>-222</v>
      </c>
      <c r="M24" s="122">
        <v>16039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17545</v>
      </c>
      <c r="F25" s="122">
        <v>2032</v>
      </c>
      <c r="G25" s="122">
        <v>2937</v>
      </c>
      <c r="H25" s="122">
        <v>0</v>
      </c>
      <c r="I25" s="122"/>
      <c r="J25" s="123">
        <v>-35</v>
      </c>
      <c r="K25" s="122">
        <v>-625</v>
      </c>
      <c r="L25" s="122">
        <f t="shared" si="1"/>
        <v>-94</v>
      </c>
      <c r="M25" s="122">
        <v>13260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896</v>
      </c>
      <c r="F26" s="122">
        <v>0</v>
      </c>
      <c r="G26" s="122">
        <v>216</v>
      </c>
      <c r="H26" s="122">
        <v>0</v>
      </c>
      <c r="I26" s="122"/>
      <c r="J26" s="123">
        <v>0</v>
      </c>
      <c r="K26" s="122">
        <v>343</v>
      </c>
      <c r="L26" s="122">
        <f t="shared" si="1"/>
        <v>1</v>
      </c>
      <c r="M26" s="122">
        <v>336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388118</v>
      </c>
      <c r="F28" s="122">
        <v>19065</v>
      </c>
      <c r="G28" s="122">
        <v>21961</v>
      </c>
      <c r="H28" s="122">
        <v>0</v>
      </c>
      <c r="I28" s="122"/>
      <c r="J28" s="123">
        <v>-253</v>
      </c>
      <c r="K28" s="122">
        <v>-30216</v>
      </c>
      <c r="L28" s="122">
        <f t="shared" si="1"/>
        <v>3567</v>
      </c>
      <c r="M28" s="122">
        <v>373488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2010</v>
      </c>
      <c r="F29" s="122">
        <v>3</v>
      </c>
      <c r="G29" s="122">
        <v>1</v>
      </c>
      <c r="H29" s="122">
        <v>0</v>
      </c>
      <c r="I29" s="122"/>
      <c r="J29" s="123">
        <v>0</v>
      </c>
      <c r="K29" s="122">
        <v>53</v>
      </c>
      <c r="L29" s="122">
        <f t="shared" si="1"/>
        <v>11</v>
      </c>
      <c r="M29" s="122">
        <v>1942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253227</v>
      </c>
      <c r="F30" s="122">
        <v>49468</v>
      </c>
      <c r="G30" s="122">
        <v>112225</v>
      </c>
      <c r="H30" s="122">
        <v>0</v>
      </c>
      <c r="I30" s="122"/>
      <c r="J30" s="123">
        <v>-1527</v>
      </c>
      <c r="K30" s="122">
        <v>13893</v>
      </c>
      <c r="L30" s="122">
        <f t="shared" si="1"/>
        <v>-10579</v>
      </c>
      <c r="M30" s="122">
        <v>86693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262288</v>
      </c>
      <c r="F31" s="122">
        <v>15386</v>
      </c>
      <c r="G31" s="122">
        <v>128802</v>
      </c>
      <c r="H31" s="122">
        <v>0</v>
      </c>
      <c r="I31" s="122"/>
      <c r="J31" s="123">
        <v>-604</v>
      </c>
      <c r="K31" s="122">
        <v>-19646</v>
      </c>
      <c r="L31" s="122">
        <f t="shared" si="1"/>
        <v>5146</v>
      </c>
      <c r="M31" s="122">
        <v>131996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124053</v>
      </c>
      <c r="F32" s="122">
        <v>308</v>
      </c>
      <c r="G32" s="122">
        <v>54236</v>
      </c>
      <c r="H32" s="122">
        <v>0</v>
      </c>
      <c r="I32" s="122"/>
      <c r="J32" s="123">
        <v>0</v>
      </c>
      <c r="K32" s="122">
        <v>163</v>
      </c>
      <c r="L32" s="122">
        <f t="shared" si="1"/>
        <v>1175</v>
      </c>
      <c r="M32" s="122">
        <v>68171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27760</v>
      </c>
      <c r="F33" s="122">
        <v>5758</v>
      </c>
      <c r="G33" s="122">
        <v>15167</v>
      </c>
      <c r="H33" s="122">
        <v>0</v>
      </c>
      <c r="I33" s="122"/>
      <c r="J33" s="123">
        <v>693</v>
      </c>
      <c r="K33" s="122">
        <v>-1465</v>
      </c>
      <c r="L33" s="122">
        <f t="shared" si="1"/>
        <v>-545</v>
      </c>
      <c r="M33" s="122">
        <v>9538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99072</v>
      </c>
      <c r="F34" s="122">
        <v>8</v>
      </c>
      <c r="G34" s="122">
        <v>10189</v>
      </c>
      <c r="H34" s="122">
        <v>0</v>
      </c>
      <c r="I34" s="122"/>
      <c r="J34" s="123">
        <v>-14630</v>
      </c>
      <c r="K34" s="122">
        <v>-7819</v>
      </c>
      <c r="L34" s="122">
        <f t="shared" si="1"/>
        <v>242</v>
      </c>
      <c r="M34" s="122">
        <v>81822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9729222</v>
      </c>
      <c r="F35" s="127">
        <f>SUM(F12:F34)</f>
        <v>309814</v>
      </c>
      <c r="G35" s="127">
        <f>SUM(G12:G34)</f>
        <v>1884563</v>
      </c>
      <c r="H35" s="127">
        <f>SUM(H12:H34)</f>
        <v>114264</v>
      </c>
      <c r="I35" s="127"/>
      <c r="J35" s="128">
        <f>SUM(J12:J34)</f>
        <v>0</v>
      </c>
      <c r="K35" s="129">
        <f>SUM(K12:K34)</f>
        <v>-537622</v>
      </c>
      <c r="L35" s="129">
        <f>SUM(L12:L34)</f>
        <v>-8864</v>
      </c>
      <c r="M35" s="127">
        <f>SUM(M12:M34)</f>
        <v>7967067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518004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43806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7405257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46990</v>
      </c>
      <c r="F11" s="93">
        <v>25538</v>
      </c>
      <c r="G11" s="355">
        <f t="shared" ref="G11:G18" si="0">IF(AND(F11&gt; 0,E11&gt;0,E11&lt;=F11*6),E11/F11*100-100,"-")</f>
        <v>84.000313258673344</v>
      </c>
      <c r="H11" s="93">
        <v>133216</v>
      </c>
      <c r="I11" s="93">
        <v>81481</v>
      </c>
      <c r="J11" s="355">
        <f t="shared" ref="J11:J18" si="1">IF(AND(I11&gt; 0,H11&gt;0,H11&lt;=I11*6),H11/I11*100-100,"-")</f>
        <v>63.493329733312066</v>
      </c>
    </row>
    <row r="12" spans="2:14" x14ac:dyDescent="0.25">
      <c r="B12" s="89"/>
      <c r="C12" s="17" t="s">
        <v>106</v>
      </c>
      <c r="D12" s="38">
        <v>2</v>
      </c>
      <c r="E12" s="93">
        <v>221160</v>
      </c>
      <c r="F12" s="93">
        <v>218955</v>
      </c>
      <c r="G12" s="355">
        <f t="shared" si="0"/>
        <v>1.0070562444337838</v>
      </c>
      <c r="H12" s="93">
        <v>733679</v>
      </c>
      <c r="I12" s="93">
        <v>734452</v>
      </c>
      <c r="J12" s="355">
        <f t="shared" si="1"/>
        <v>-0.10524853904679787</v>
      </c>
    </row>
    <row r="13" spans="2:14" x14ac:dyDescent="0.25">
      <c r="B13" s="89"/>
      <c r="C13" s="17" t="s">
        <v>107</v>
      </c>
      <c r="D13" s="38">
        <v>3</v>
      </c>
      <c r="E13" s="93">
        <v>267562</v>
      </c>
      <c r="F13" s="93">
        <v>222675</v>
      </c>
      <c r="G13" s="355">
        <f t="shared" si="0"/>
        <v>20.158077916245645</v>
      </c>
      <c r="H13" s="93">
        <v>750328</v>
      </c>
      <c r="I13" s="93">
        <v>646690</v>
      </c>
      <c r="J13" s="355">
        <f t="shared" si="1"/>
        <v>16.025916590638474</v>
      </c>
    </row>
    <row r="14" spans="2:14" x14ac:dyDescent="0.25">
      <c r="B14" s="89"/>
      <c r="C14" s="17" t="s">
        <v>108</v>
      </c>
      <c r="D14" s="38">
        <v>4</v>
      </c>
      <c r="E14" s="93">
        <v>688188</v>
      </c>
      <c r="F14" s="93">
        <v>561424</v>
      </c>
      <c r="G14" s="355">
        <f t="shared" si="0"/>
        <v>22.579013366012134</v>
      </c>
      <c r="H14" s="93">
        <v>1855367</v>
      </c>
      <c r="I14" s="93">
        <v>1670911</v>
      </c>
      <c r="J14" s="355">
        <f t="shared" si="1"/>
        <v>11.039247452437621</v>
      </c>
    </row>
    <row r="15" spans="2:14" x14ac:dyDescent="0.25">
      <c r="B15" s="89"/>
      <c r="C15" s="17" t="s">
        <v>109</v>
      </c>
      <c r="D15" s="38">
        <v>5</v>
      </c>
      <c r="E15" s="93">
        <v>95330</v>
      </c>
      <c r="F15" s="93">
        <v>114851</v>
      </c>
      <c r="G15" s="355">
        <f t="shared" si="0"/>
        <v>-16.99680455546752</v>
      </c>
      <c r="H15" s="93">
        <v>389057</v>
      </c>
      <c r="I15" s="93">
        <v>335926</v>
      </c>
      <c r="J15" s="355">
        <f t="shared" si="1"/>
        <v>15.816280966641472</v>
      </c>
    </row>
    <row r="16" spans="2:14" x14ac:dyDescent="0.25">
      <c r="B16" s="89"/>
      <c r="C16" s="17" t="s">
        <v>110</v>
      </c>
      <c r="D16" s="38">
        <v>6</v>
      </c>
      <c r="E16" s="93">
        <v>14269</v>
      </c>
      <c r="F16" s="93">
        <v>12743</v>
      </c>
      <c r="G16" s="355">
        <f t="shared" si="0"/>
        <v>11.975202071725647</v>
      </c>
      <c r="H16" s="93">
        <v>45049</v>
      </c>
      <c r="I16" s="93">
        <v>44164</v>
      </c>
      <c r="J16" s="355">
        <f t="shared" si="1"/>
        <v>2.0038945747667753</v>
      </c>
    </row>
    <row r="17" spans="2:10" x14ac:dyDescent="0.25">
      <c r="B17" s="89"/>
      <c r="C17" s="17" t="s">
        <v>111</v>
      </c>
      <c r="D17" s="38">
        <v>7</v>
      </c>
      <c r="E17" s="93">
        <v>230127</v>
      </c>
      <c r="F17" s="93">
        <v>144884</v>
      </c>
      <c r="G17" s="355">
        <f t="shared" si="0"/>
        <v>58.835344137378883</v>
      </c>
      <c r="H17" s="93">
        <v>595844</v>
      </c>
      <c r="I17" s="93">
        <v>372568</v>
      </c>
      <c r="J17" s="355">
        <f t="shared" si="1"/>
        <v>59.928925726310354</v>
      </c>
    </row>
    <row r="18" spans="2:10" x14ac:dyDescent="0.25">
      <c r="B18" s="105"/>
      <c r="C18" s="17" t="s">
        <v>112</v>
      </c>
      <c r="D18" s="38">
        <v>8</v>
      </c>
      <c r="E18" s="93">
        <v>149861</v>
      </c>
      <c r="F18" s="93">
        <v>93325</v>
      </c>
      <c r="G18" s="355">
        <f t="shared" si="0"/>
        <v>60.579694615590682</v>
      </c>
      <c r="H18" s="93">
        <v>348580</v>
      </c>
      <c r="I18" s="93">
        <v>268737</v>
      </c>
      <c r="J18" s="355">
        <f t="shared" si="1"/>
        <v>29.710460412968814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20328</v>
      </c>
      <c r="F21" s="93">
        <v>12034</v>
      </c>
      <c r="G21" s="355">
        <f t="shared" ref="G21:G34" si="2">IF(AND(F21&gt; 0,E21&gt;0,E21&lt;=F21*6),E21/F21*100-100,"-")</f>
        <v>68.921389396709344</v>
      </c>
      <c r="H21" s="93">
        <v>53675</v>
      </c>
      <c r="I21" s="93">
        <v>40906</v>
      </c>
      <c r="J21" s="355">
        <f t="shared" ref="J21:J34" si="3">IF(AND(I21&gt; 0,H21&gt;0,H21&lt;=I21*6),H21/I21*100-100,"-")</f>
        <v>31.215469613259671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22800</v>
      </c>
      <c r="F23" s="93">
        <v>6666</v>
      </c>
      <c r="G23" s="355">
        <f t="shared" si="2"/>
        <v>242.03420342034201</v>
      </c>
      <c r="H23" s="93">
        <v>43816</v>
      </c>
      <c r="I23" s="93">
        <v>39892</v>
      </c>
      <c r="J23" s="355">
        <f t="shared" si="3"/>
        <v>9.8365587085129818</v>
      </c>
    </row>
    <row r="24" spans="2:10" x14ac:dyDescent="0.25">
      <c r="B24" s="89"/>
      <c r="C24" s="17" t="s">
        <v>117</v>
      </c>
      <c r="D24" s="38">
        <v>12</v>
      </c>
      <c r="E24" s="93">
        <v>4969</v>
      </c>
      <c r="F24" s="93">
        <v>2827</v>
      </c>
      <c r="G24" s="355">
        <f t="shared" si="2"/>
        <v>75.769366819950477</v>
      </c>
      <c r="H24" s="93">
        <v>12110</v>
      </c>
      <c r="I24" s="93">
        <v>27629</v>
      </c>
      <c r="J24" s="355">
        <f t="shared" si="3"/>
        <v>-56.169242462629846</v>
      </c>
    </row>
    <row r="25" spans="2:10" x14ac:dyDescent="0.25">
      <c r="B25" s="89"/>
      <c r="C25" s="17" t="s">
        <v>118</v>
      </c>
      <c r="D25" s="38">
        <v>13</v>
      </c>
      <c r="E25" s="93">
        <v>216</v>
      </c>
      <c r="F25" s="93">
        <v>76</v>
      </c>
      <c r="G25" s="355">
        <f t="shared" si="2"/>
        <v>184.21052631578948</v>
      </c>
      <c r="H25" s="93">
        <v>425</v>
      </c>
      <c r="I25" s="93">
        <v>309</v>
      </c>
      <c r="J25" s="355">
        <f t="shared" si="3"/>
        <v>37.540453074433657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41026</v>
      </c>
      <c r="F27" s="93">
        <v>84604</v>
      </c>
      <c r="G27" s="355">
        <f t="shared" si="2"/>
        <v>-51.508202921847669</v>
      </c>
      <c r="H27" s="93">
        <v>168627</v>
      </c>
      <c r="I27" s="93">
        <v>338070</v>
      </c>
      <c r="J27" s="355">
        <f t="shared" si="3"/>
        <v>-50.120685065223178</v>
      </c>
    </row>
    <row r="28" spans="2:10" x14ac:dyDescent="0.25">
      <c r="B28" s="89"/>
      <c r="C28" s="17" t="s">
        <v>121</v>
      </c>
      <c r="D28" s="38">
        <v>16</v>
      </c>
      <c r="E28" s="93">
        <v>4</v>
      </c>
      <c r="F28" s="93">
        <v>1</v>
      </c>
      <c r="G28" s="355">
        <f t="shared" si="2"/>
        <v>300</v>
      </c>
      <c r="H28" s="93">
        <v>6</v>
      </c>
      <c r="I28" s="93">
        <v>6</v>
      </c>
      <c r="J28" s="355">
        <f t="shared" si="3"/>
        <v>0</v>
      </c>
    </row>
    <row r="29" spans="2:10" x14ac:dyDescent="0.25">
      <c r="B29" s="89"/>
      <c r="C29" s="17" t="s">
        <v>122</v>
      </c>
      <c r="D29" s="38">
        <v>17</v>
      </c>
      <c r="E29" s="93">
        <v>161693</v>
      </c>
      <c r="F29" s="93">
        <v>146501</v>
      </c>
      <c r="G29" s="355">
        <f t="shared" si="2"/>
        <v>10.369895086040358</v>
      </c>
      <c r="H29" s="93">
        <v>468139</v>
      </c>
      <c r="I29" s="93">
        <v>411774</v>
      </c>
      <c r="J29" s="355">
        <f t="shared" si="3"/>
        <v>13.688333891892142</v>
      </c>
    </row>
    <row r="30" spans="2:10" x14ac:dyDescent="0.25">
      <c r="B30" s="89"/>
      <c r="C30" s="17" t="s">
        <v>124</v>
      </c>
      <c r="D30" s="38">
        <v>18</v>
      </c>
      <c r="E30" s="93">
        <v>144188</v>
      </c>
      <c r="F30" s="93">
        <v>130981</v>
      </c>
      <c r="G30" s="355">
        <f t="shared" si="2"/>
        <v>10.083141829731019</v>
      </c>
      <c r="H30" s="93">
        <v>303080</v>
      </c>
      <c r="I30" s="93">
        <v>315027</v>
      </c>
      <c r="J30" s="355">
        <f t="shared" si="3"/>
        <v>-3.7923733521253808</v>
      </c>
    </row>
    <row r="31" spans="2:10" x14ac:dyDescent="0.25">
      <c r="B31" s="89"/>
      <c r="C31" s="17" t="s">
        <v>125</v>
      </c>
      <c r="D31" s="38">
        <v>19</v>
      </c>
      <c r="E31" s="93">
        <v>54544</v>
      </c>
      <c r="F31" s="93">
        <v>82057</v>
      </c>
      <c r="G31" s="355">
        <f t="shared" si="2"/>
        <v>-33.529132188600613</v>
      </c>
      <c r="H31" s="93">
        <v>137480</v>
      </c>
      <c r="I31" s="93">
        <v>249269</v>
      </c>
      <c r="J31" s="355">
        <f t="shared" si="3"/>
        <v>-44.846731843911606</v>
      </c>
    </row>
    <row r="32" spans="2:10" x14ac:dyDescent="0.25">
      <c r="B32" s="89"/>
      <c r="C32" s="17" t="s">
        <v>126</v>
      </c>
      <c r="D32" s="38">
        <v>20</v>
      </c>
      <c r="E32" s="93">
        <v>20925</v>
      </c>
      <c r="F32" s="93">
        <v>19944</v>
      </c>
      <c r="G32" s="355">
        <f t="shared" si="2"/>
        <v>4.9187725631769013</v>
      </c>
      <c r="H32" s="93">
        <v>68080</v>
      </c>
      <c r="I32" s="93">
        <v>62567</v>
      </c>
      <c r="J32" s="355">
        <f t="shared" si="3"/>
        <v>8.811354228267291</v>
      </c>
    </row>
    <row r="33" spans="2:10" x14ac:dyDescent="0.25">
      <c r="B33" s="89"/>
      <c r="C33" s="17" t="s">
        <v>127</v>
      </c>
      <c r="D33" s="38">
        <v>21</v>
      </c>
      <c r="E33" s="93">
        <v>10197</v>
      </c>
      <c r="F33" s="93">
        <v>9460</v>
      </c>
      <c r="G33" s="355">
        <f t="shared" si="2"/>
        <v>7.7906976744185954</v>
      </c>
      <c r="H33" s="93">
        <v>25294</v>
      </c>
      <c r="I33" s="93">
        <v>27643</v>
      </c>
      <c r="J33" s="355">
        <f t="shared" si="3"/>
        <v>-8.4976305032015347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2194377</v>
      </c>
      <c r="F34" s="129">
        <f>SUM(F11:F33)</f>
        <v>1889546</v>
      </c>
      <c r="G34" s="357">
        <f t="shared" si="2"/>
        <v>16.132499552802628</v>
      </c>
      <c r="H34" s="75">
        <f>SUM(H11:H33)</f>
        <v>6131852</v>
      </c>
      <c r="I34" s="75">
        <f>SUM(I11:I33)</f>
        <v>5668021</v>
      </c>
      <c r="J34" s="357">
        <f t="shared" si="3"/>
        <v>8.1832971331616307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61728</v>
      </c>
      <c r="F15" s="93">
        <v>50609</v>
      </c>
      <c r="G15" s="355">
        <f t="shared" si="0"/>
        <v>21.97040052164634</v>
      </c>
      <c r="H15" s="93">
        <v>163515</v>
      </c>
      <c r="I15" s="93">
        <v>149121</v>
      </c>
      <c r="J15" s="355">
        <f t="shared" si="1"/>
        <v>9.652564025187587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52536</v>
      </c>
      <c r="F17" s="93">
        <v>66947</v>
      </c>
      <c r="G17" s="355">
        <f t="shared" si="0"/>
        <v>-21.525983240473806</v>
      </c>
      <c r="H17" s="93">
        <v>153483</v>
      </c>
      <c r="I17" s="93">
        <v>230988</v>
      </c>
      <c r="J17" s="355">
        <f t="shared" si="1"/>
        <v>-33.553691100836403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114264</v>
      </c>
      <c r="F34" s="129">
        <f>SUM(F11:F33)</f>
        <v>117556</v>
      </c>
      <c r="G34" s="357">
        <f t="shared" si="2"/>
        <v>-2.8003674844329538</v>
      </c>
      <c r="H34" s="75">
        <f>SUM(H11:H33)</f>
        <v>316998</v>
      </c>
      <c r="I34" s="75">
        <f>SUM(I11:I33)</f>
        <v>380109</v>
      </c>
      <c r="J34" s="357">
        <f t="shared" si="3"/>
        <v>-16.603395341862466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1106909</v>
      </c>
      <c r="F11" s="123"/>
      <c r="G11" s="123">
        <v>987643</v>
      </c>
      <c r="H11" s="355">
        <f>IF(AND(G11&gt; 0,E11&gt;0,E11&lt;=G11*6),E11/G11*100-100,"-")</f>
        <v>12.075820919097296</v>
      </c>
      <c r="I11" s="187">
        <v>3549512</v>
      </c>
      <c r="J11" s="123"/>
      <c r="K11" s="123">
        <v>2963861</v>
      </c>
      <c r="L11" s="355">
        <f t="shared" ref="L11:L18" si="0">IF(AND(K11&gt; 0,I11&gt;0,I11&lt;=K11*6),I11/K11*100-100,"-")</f>
        <v>19.759732322129821</v>
      </c>
    </row>
    <row r="12" spans="1:14" x14ac:dyDescent="0.25">
      <c r="B12" s="89"/>
      <c r="C12" s="17" t="s">
        <v>106</v>
      </c>
      <c r="D12" s="38">
        <v>2</v>
      </c>
      <c r="E12" s="371">
        <v>1368508</v>
      </c>
      <c r="F12" s="195" t="s">
        <v>123</v>
      </c>
      <c r="G12" s="123">
        <v>1292132</v>
      </c>
      <c r="H12" s="355">
        <f t="shared" ref="H12:H18" si="1">IF(AND(G12&gt; 0,E12&gt;0,E12&lt;=G12*6),E12/G12*100-100,"-")</f>
        <v>5.910851213343534</v>
      </c>
      <c r="I12" s="187">
        <v>3411942</v>
      </c>
      <c r="J12" s="196" t="s">
        <v>168</v>
      </c>
      <c r="K12" s="123">
        <v>4140325</v>
      </c>
      <c r="L12" s="355">
        <f t="shared" si="0"/>
        <v>-17.592411223756585</v>
      </c>
    </row>
    <row r="13" spans="1:14" x14ac:dyDescent="0.25">
      <c r="B13" s="89"/>
      <c r="C13" s="17" t="s">
        <v>107</v>
      </c>
      <c r="D13" s="38">
        <v>3</v>
      </c>
      <c r="E13" s="371">
        <v>261483</v>
      </c>
      <c r="F13" s="123"/>
      <c r="G13" s="123">
        <v>286050</v>
      </c>
      <c r="H13" s="355">
        <f t="shared" si="1"/>
        <v>-8.5883586785526944</v>
      </c>
      <c r="I13" s="187">
        <v>787849</v>
      </c>
      <c r="J13" s="197"/>
      <c r="K13" s="123">
        <v>933401</v>
      </c>
      <c r="L13" s="355">
        <f t="shared" si="0"/>
        <v>-15.59372659767881</v>
      </c>
    </row>
    <row r="14" spans="1:14" x14ac:dyDescent="0.25">
      <c r="B14" s="89"/>
      <c r="C14" s="17" t="s">
        <v>108</v>
      </c>
      <c r="D14" s="38">
        <v>4</v>
      </c>
      <c r="E14" s="371">
        <v>2938317</v>
      </c>
      <c r="F14" s="123"/>
      <c r="G14" s="123">
        <v>3016179</v>
      </c>
      <c r="H14" s="355">
        <f t="shared" si="1"/>
        <v>-2.5814780886678079</v>
      </c>
      <c r="I14" s="187">
        <v>7324856</v>
      </c>
      <c r="J14" s="197"/>
      <c r="K14" s="123">
        <v>8762297</v>
      </c>
      <c r="L14" s="355">
        <f t="shared" si="0"/>
        <v>-16.404842246274015</v>
      </c>
    </row>
    <row r="15" spans="1:14" x14ac:dyDescent="0.25">
      <c r="B15" s="89"/>
      <c r="C15" s="17" t="s">
        <v>109</v>
      </c>
      <c r="D15" s="38">
        <v>5</v>
      </c>
      <c r="E15" s="371">
        <v>833899</v>
      </c>
      <c r="F15" s="195" t="s">
        <v>167</v>
      </c>
      <c r="G15" s="123">
        <v>2005239</v>
      </c>
      <c r="H15" s="355">
        <f t="shared" si="1"/>
        <v>-58.413984567425629</v>
      </c>
      <c r="I15" s="187">
        <v>2208146</v>
      </c>
      <c r="J15" s="195" t="s">
        <v>350</v>
      </c>
      <c r="K15" s="123">
        <v>4745115</v>
      </c>
      <c r="L15" s="355">
        <f t="shared" si="0"/>
        <v>-53.464858069825496</v>
      </c>
    </row>
    <row r="16" spans="1:14" x14ac:dyDescent="0.25">
      <c r="B16" s="89"/>
      <c r="C16" s="17" t="s">
        <v>110</v>
      </c>
      <c r="D16" s="38">
        <v>6</v>
      </c>
      <c r="E16" s="371">
        <v>71666</v>
      </c>
      <c r="F16" s="123"/>
      <c r="G16" s="123">
        <v>85802</v>
      </c>
      <c r="H16" s="355">
        <f t="shared" si="1"/>
        <v>-16.47514043961678</v>
      </c>
      <c r="I16" s="187">
        <v>189604</v>
      </c>
      <c r="J16" s="197"/>
      <c r="K16" s="123">
        <v>259692</v>
      </c>
      <c r="L16" s="355">
        <f t="shared" si="0"/>
        <v>-26.988894536604903</v>
      </c>
    </row>
    <row r="17" spans="2:12" x14ac:dyDescent="0.25">
      <c r="B17" s="89"/>
      <c r="C17" s="17" t="s">
        <v>111</v>
      </c>
      <c r="D17" s="38">
        <v>7</v>
      </c>
      <c r="E17" s="371">
        <v>118164</v>
      </c>
      <c r="F17" s="195" t="s">
        <v>166</v>
      </c>
      <c r="G17" s="123">
        <v>44261</v>
      </c>
      <c r="H17" s="355">
        <f t="shared" si="1"/>
        <v>166.97092248254671</v>
      </c>
      <c r="I17" s="187">
        <v>343839</v>
      </c>
      <c r="J17" s="196" t="s">
        <v>351</v>
      </c>
      <c r="K17" s="123">
        <v>140353</v>
      </c>
      <c r="L17" s="355">
        <f t="shared" si="0"/>
        <v>144.98158215356992</v>
      </c>
    </row>
    <row r="18" spans="2:12" x14ac:dyDescent="0.25">
      <c r="B18" s="105"/>
      <c r="C18" s="17" t="s">
        <v>112</v>
      </c>
      <c r="D18" s="38">
        <v>8</v>
      </c>
      <c r="E18" s="371">
        <v>107105</v>
      </c>
      <c r="F18" s="123"/>
      <c r="G18" s="123">
        <v>131965</v>
      </c>
      <c r="H18" s="355">
        <f t="shared" si="1"/>
        <v>-18.838328344636835</v>
      </c>
      <c r="I18" s="187">
        <v>259541</v>
      </c>
      <c r="J18" s="197"/>
      <c r="K18" s="123">
        <v>355790</v>
      </c>
      <c r="L18" s="355">
        <f t="shared" si="0"/>
        <v>-27.052193709772624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352289</v>
      </c>
      <c r="F21" s="123"/>
      <c r="G21" s="123">
        <v>319279</v>
      </c>
      <c r="H21" s="355">
        <f t="shared" ref="H21:H36" si="2">IF(AND(G21&gt; 0,E21&gt;0,E21&lt;=G21*6),E21/G21*100-100,"-")</f>
        <v>10.338919878852053</v>
      </c>
      <c r="I21" s="187">
        <v>919212</v>
      </c>
      <c r="J21" s="123"/>
      <c r="K21" s="123">
        <v>929047</v>
      </c>
      <c r="L21" s="355">
        <f t="shared" ref="L21:L36" si="3">IF(AND(K21&gt; 0,I21&gt;0,I21&lt;=K21*6),I21/K21*100-100,"-")</f>
        <v>-1.0586116741133651</v>
      </c>
    </row>
    <row r="22" spans="2:12" x14ac:dyDescent="0.25">
      <c r="B22" s="89"/>
      <c r="C22" s="17" t="s">
        <v>115</v>
      </c>
      <c r="D22" s="38">
        <v>10</v>
      </c>
      <c r="E22" s="371">
        <v>25442</v>
      </c>
      <c r="F22" s="123"/>
      <c r="G22" s="123">
        <v>35037</v>
      </c>
      <c r="H22" s="355">
        <f t="shared" si="2"/>
        <v>-27.38533550246882</v>
      </c>
      <c r="I22" s="187">
        <v>81597</v>
      </c>
      <c r="J22" s="197"/>
      <c r="K22" s="123">
        <v>115843</v>
      </c>
      <c r="L22" s="355">
        <f t="shared" si="3"/>
        <v>-29.562425006258479</v>
      </c>
    </row>
    <row r="23" spans="2:12" x14ac:dyDescent="0.25">
      <c r="B23" s="89"/>
      <c r="C23" s="17" t="s">
        <v>116</v>
      </c>
      <c r="D23" s="38">
        <v>11</v>
      </c>
      <c r="E23" s="371">
        <v>16039</v>
      </c>
      <c r="F23" s="123"/>
      <c r="G23" s="123">
        <v>13681</v>
      </c>
      <c r="H23" s="355">
        <f t="shared" si="2"/>
        <v>17.235582194284049</v>
      </c>
      <c r="I23" s="187">
        <v>49025</v>
      </c>
      <c r="J23" s="197"/>
      <c r="K23" s="123">
        <v>36891</v>
      </c>
      <c r="L23" s="355">
        <f t="shared" si="3"/>
        <v>32.891491149602871</v>
      </c>
    </row>
    <row r="24" spans="2:12" x14ac:dyDescent="0.25">
      <c r="B24" s="89"/>
      <c r="C24" s="17" t="s">
        <v>117</v>
      </c>
      <c r="D24" s="38">
        <v>12</v>
      </c>
      <c r="E24" s="371">
        <v>13260</v>
      </c>
      <c r="F24" s="123"/>
      <c r="G24" s="123">
        <v>12435</v>
      </c>
      <c r="H24" s="355">
        <f t="shared" si="2"/>
        <v>6.6344993968636885</v>
      </c>
      <c r="I24" s="187">
        <v>37244</v>
      </c>
      <c r="J24" s="197"/>
      <c r="K24" s="123">
        <v>38584</v>
      </c>
      <c r="L24" s="355">
        <f t="shared" si="3"/>
        <v>-3.4729421521874286</v>
      </c>
    </row>
    <row r="25" spans="2:12" x14ac:dyDescent="0.25">
      <c r="B25" s="89"/>
      <c r="C25" s="17" t="s">
        <v>118</v>
      </c>
      <c r="D25" s="38">
        <v>13</v>
      </c>
      <c r="E25" s="371">
        <v>336</v>
      </c>
      <c r="F25" s="123"/>
      <c r="G25" s="123">
        <v>267</v>
      </c>
      <c r="H25" s="355">
        <f t="shared" si="2"/>
        <v>25.842696629213478</v>
      </c>
      <c r="I25" s="187">
        <v>560</v>
      </c>
      <c r="J25" s="197"/>
      <c r="K25" s="123">
        <v>1669</v>
      </c>
      <c r="L25" s="355">
        <f t="shared" si="3"/>
        <v>-66.446974236069508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373488</v>
      </c>
      <c r="F27" s="123"/>
      <c r="G27" s="123">
        <v>511648</v>
      </c>
      <c r="H27" s="355">
        <f t="shared" si="2"/>
        <v>-27.002939520920634</v>
      </c>
      <c r="I27" s="187">
        <v>1028569</v>
      </c>
      <c r="J27" s="197"/>
      <c r="K27" s="123">
        <v>2028725</v>
      </c>
      <c r="L27" s="355">
        <f t="shared" si="3"/>
        <v>-49.299732590666558</v>
      </c>
    </row>
    <row r="28" spans="2:12" x14ac:dyDescent="0.25">
      <c r="B28" s="89"/>
      <c r="C28" s="17" t="s">
        <v>121</v>
      </c>
      <c r="D28" s="38">
        <v>16</v>
      </c>
      <c r="E28" s="371">
        <v>1942</v>
      </c>
      <c r="F28" s="123"/>
      <c r="G28" s="123">
        <v>1796</v>
      </c>
      <c r="H28" s="355">
        <f t="shared" si="2"/>
        <v>8.129175946547889</v>
      </c>
      <c r="I28" s="187">
        <v>5084</v>
      </c>
      <c r="J28" s="197"/>
      <c r="K28" s="123">
        <v>5002</v>
      </c>
      <c r="L28" s="355">
        <f t="shared" si="3"/>
        <v>1.6393442622950829</v>
      </c>
    </row>
    <row r="29" spans="2:12" x14ac:dyDescent="0.25">
      <c r="B29" s="89"/>
      <c r="C29" s="17" t="s">
        <v>122</v>
      </c>
      <c r="D29" s="38">
        <v>17</v>
      </c>
      <c r="E29" s="371">
        <v>86693</v>
      </c>
      <c r="F29" s="123"/>
      <c r="G29" s="123">
        <v>72355</v>
      </c>
      <c r="H29" s="355">
        <f t="shared" si="2"/>
        <v>19.816184092322572</v>
      </c>
      <c r="I29" s="187">
        <v>247453</v>
      </c>
      <c r="J29" s="197"/>
      <c r="K29" s="123">
        <v>224802</v>
      </c>
      <c r="L29" s="355">
        <f t="shared" si="3"/>
        <v>10.075977971726232</v>
      </c>
    </row>
    <row r="30" spans="2:12" x14ac:dyDescent="0.25">
      <c r="B30" s="89"/>
      <c r="C30" s="17" t="s">
        <v>124</v>
      </c>
      <c r="D30" s="38">
        <v>18</v>
      </c>
      <c r="E30" s="371">
        <v>131996</v>
      </c>
      <c r="F30" s="123"/>
      <c r="G30" s="123">
        <v>138455</v>
      </c>
      <c r="H30" s="355">
        <f t="shared" si="2"/>
        <v>-4.6650536275324157</v>
      </c>
      <c r="I30" s="187">
        <v>234486</v>
      </c>
      <c r="J30" s="197"/>
      <c r="K30" s="123">
        <v>259349</v>
      </c>
      <c r="L30" s="355">
        <f t="shared" si="3"/>
        <v>-9.5866959193981813</v>
      </c>
    </row>
    <row r="31" spans="2:12" x14ac:dyDescent="0.25">
      <c r="B31" s="89"/>
      <c r="C31" s="17" t="s">
        <v>125</v>
      </c>
      <c r="D31" s="38">
        <v>19</v>
      </c>
      <c r="E31" s="371">
        <v>68171</v>
      </c>
      <c r="F31" s="123"/>
      <c r="G31" s="123">
        <v>74451</v>
      </c>
      <c r="H31" s="355">
        <f t="shared" si="2"/>
        <v>-8.435078105062388</v>
      </c>
      <c r="I31" s="187">
        <v>180443</v>
      </c>
      <c r="J31" s="197"/>
      <c r="K31" s="123">
        <v>261991</v>
      </c>
      <c r="L31" s="355">
        <f t="shared" si="3"/>
        <v>-31.126260062368544</v>
      </c>
    </row>
    <row r="32" spans="2:12" x14ac:dyDescent="0.25">
      <c r="B32" s="89"/>
      <c r="C32" s="17" t="s">
        <v>126</v>
      </c>
      <c r="D32" s="38">
        <v>20</v>
      </c>
      <c r="E32" s="371">
        <v>9538</v>
      </c>
      <c r="F32" s="123"/>
      <c r="G32" s="123">
        <v>9500</v>
      </c>
      <c r="H32" s="355">
        <f t="shared" si="2"/>
        <v>0.40000000000000568</v>
      </c>
      <c r="I32" s="187">
        <v>31692</v>
      </c>
      <c r="J32" s="197"/>
      <c r="K32" s="123">
        <v>35582</v>
      </c>
      <c r="L32" s="355">
        <f t="shared" si="3"/>
        <v>-10.932493957619016</v>
      </c>
    </row>
    <row r="33" spans="2:12" x14ac:dyDescent="0.25">
      <c r="B33" s="89"/>
      <c r="C33" s="17" t="s">
        <v>127</v>
      </c>
      <c r="D33" s="38">
        <v>21</v>
      </c>
      <c r="E33" s="371">
        <v>81822</v>
      </c>
      <c r="F33" s="123"/>
      <c r="G33" s="123">
        <v>130401</v>
      </c>
      <c r="H33" s="355">
        <f t="shared" si="2"/>
        <v>-37.253548669105299</v>
      </c>
      <c r="I33" s="187">
        <v>149354</v>
      </c>
      <c r="J33" s="197"/>
      <c r="K33" s="123">
        <v>368674</v>
      </c>
      <c r="L33" s="355">
        <f t="shared" si="3"/>
        <v>-59.488870926618098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7967067</v>
      </c>
      <c r="F34" s="123"/>
      <c r="G34" s="123">
        <f>SUM(G11:G33)</f>
        <v>9168576</v>
      </c>
      <c r="H34" s="355">
        <f t="shared" si="2"/>
        <v>-13.104641331434678</v>
      </c>
      <c r="I34" s="187">
        <f>SUM(I11:I33)</f>
        <v>21040008</v>
      </c>
      <c r="J34" s="197"/>
      <c r="K34" s="123">
        <f>SUM(K11:K33)</f>
        <v>26606993</v>
      </c>
      <c r="L34" s="355">
        <f t="shared" si="3"/>
        <v>-20.92301448720643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561810</v>
      </c>
      <c r="F35" s="201"/>
      <c r="G35" s="123">
        <v>532742</v>
      </c>
      <c r="H35" s="355">
        <f t="shared" si="2"/>
        <v>5.4562996722616219</v>
      </c>
      <c r="I35" s="122">
        <v>1324714</v>
      </c>
      <c r="J35" s="201"/>
      <c r="K35" s="123">
        <v>1564213</v>
      </c>
      <c r="L35" s="355">
        <f t="shared" si="3"/>
        <v>-15.311150079944355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7405257</v>
      </c>
      <c r="F36" s="83"/>
      <c r="G36" s="203">
        <f>G34-G35</f>
        <v>8635834</v>
      </c>
      <c r="H36" s="357">
        <f t="shared" si="2"/>
        <v>-14.249660194950479</v>
      </c>
      <c r="I36" s="203">
        <f>I34-I35</f>
        <v>19715294</v>
      </c>
      <c r="J36" s="83"/>
      <c r="K36" s="370">
        <f>K34-K35</f>
        <v>25042780</v>
      </c>
      <c r="L36" s="374">
        <f t="shared" si="3"/>
        <v>-21.27354071712486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23995</v>
      </c>
      <c r="L38" s="453">
        <v>65133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67145</v>
      </c>
      <c r="F39" s="453"/>
      <c r="G39" s="454">
        <v>157957</v>
      </c>
      <c r="H39" s="452"/>
      <c r="I39" s="452"/>
      <c r="J39" s="389" t="s">
        <v>175</v>
      </c>
      <c r="K39" s="454">
        <v>3968</v>
      </c>
      <c r="L39" s="453">
        <v>8809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1079404</v>
      </c>
      <c r="F40" s="453"/>
      <c r="G40" s="454">
        <v>2720812</v>
      </c>
      <c r="H40" s="452"/>
      <c r="I40" s="452"/>
      <c r="J40" s="389" t="s">
        <v>177</v>
      </c>
      <c r="K40" s="454">
        <v>19162</v>
      </c>
      <c r="L40" s="453">
        <v>64124</v>
      </c>
    </row>
    <row r="41" spans="2:12" s="67" customFormat="1" ht="10.199999999999999" customHeight="1" x14ac:dyDescent="0.25">
      <c r="B41" s="452"/>
      <c r="C41" s="389" t="s">
        <v>286</v>
      </c>
      <c r="E41" s="453">
        <v>221959</v>
      </c>
      <c r="F41" s="453"/>
      <c r="G41" s="454">
        <v>533173</v>
      </c>
      <c r="H41" s="452"/>
      <c r="I41" s="452"/>
      <c r="J41" s="389" t="s">
        <v>178</v>
      </c>
      <c r="K41" s="454">
        <v>22095</v>
      </c>
      <c r="L41" s="453">
        <v>67345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48944</v>
      </c>
      <c r="L42" s="453">
        <v>138428</v>
      </c>
    </row>
    <row r="43" spans="2:12" ht="10.199999999999999" customHeight="1" x14ac:dyDescent="0.25">
      <c r="B43" s="455"/>
      <c r="C43" s="495" t="s">
        <v>353</v>
      </c>
      <c r="D43" s="496"/>
      <c r="E43" s="497">
        <v>43679</v>
      </c>
      <c r="F43" s="497"/>
      <c r="G43" s="498">
        <v>116626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790220</v>
      </c>
      <c r="F44" s="494"/>
      <c r="G44" s="498">
        <v>2091520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3698200</v>
      </c>
      <c r="F12" s="122">
        <v>2</v>
      </c>
      <c r="G12" s="122">
        <v>133214</v>
      </c>
      <c r="H12" s="122">
        <v>0</v>
      </c>
      <c r="I12" s="122"/>
      <c r="J12" s="123">
        <v>-8133</v>
      </c>
      <c r="K12" s="122">
        <v>-20875</v>
      </c>
      <c r="L12" s="122">
        <f>E12-F12-G12-H12+J12-K12-M12</f>
        <v>28214</v>
      </c>
      <c r="M12" s="122">
        <v>3549512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3875818</v>
      </c>
      <c r="F13" s="122">
        <v>207988</v>
      </c>
      <c r="G13" s="122">
        <v>525691</v>
      </c>
      <c r="H13" s="122">
        <v>0</v>
      </c>
      <c r="I13" s="122"/>
      <c r="J13" s="123">
        <v>2192</v>
      </c>
      <c r="K13" s="122">
        <v>-240109</v>
      </c>
      <c r="L13" s="122">
        <f t="shared" ref="L13:L19" si="0">E13-F13-G13-H13+J13-K13-M13</f>
        <v>-27502</v>
      </c>
      <c r="M13" s="122">
        <v>3411942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1490338</v>
      </c>
      <c r="F14" s="122">
        <v>32464</v>
      </c>
      <c r="G14" s="122">
        <v>717864</v>
      </c>
      <c r="H14" s="122">
        <v>0</v>
      </c>
      <c r="I14" s="122"/>
      <c r="J14" s="123">
        <v>9708</v>
      </c>
      <c r="K14" s="122">
        <v>-29483</v>
      </c>
      <c r="L14" s="122">
        <f t="shared" si="0"/>
        <v>-8648</v>
      </c>
      <c r="M14" s="122">
        <v>787849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9385791</v>
      </c>
      <c r="F15" s="122">
        <v>188348</v>
      </c>
      <c r="G15" s="122">
        <v>1667019</v>
      </c>
      <c r="H15" s="122">
        <v>0</v>
      </c>
      <c r="I15" s="122"/>
      <c r="J15" s="123">
        <v>-169295</v>
      </c>
      <c r="K15" s="122">
        <v>21889</v>
      </c>
      <c r="L15" s="122">
        <f t="shared" si="0"/>
        <v>14384</v>
      </c>
      <c r="M15" s="122">
        <v>7324856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2724428</v>
      </c>
      <c r="F16" s="122">
        <v>211111</v>
      </c>
      <c r="G16" s="122">
        <v>177946</v>
      </c>
      <c r="H16" s="122">
        <v>163515</v>
      </c>
      <c r="I16" s="122"/>
      <c r="J16" s="123">
        <v>206886</v>
      </c>
      <c r="K16" s="122">
        <v>132657</v>
      </c>
      <c r="L16" s="122">
        <f t="shared" si="0"/>
        <v>37939</v>
      </c>
      <c r="M16" s="122">
        <v>2208146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277671</v>
      </c>
      <c r="F17" s="122">
        <v>1520</v>
      </c>
      <c r="G17" s="122">
        <v>43529</v>
      </c>
      <c r="H17" s="122">
        <v>0</v>
      </c>
      <c r="I17" s="122"/>
      <c r="J17" s="123">
        <v>-41195</v>
      </c>
      <c r="K17" s="122">
        <v>8038</v>
      </c>
      <c r="L17" s="122">
        <f t="shared" si="0"/>
        <v>-6215</v>
      </c>
      <c r="M17" s="122">
        <v>189604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1090698</v>
      </c>
      <c r="F18" s="122">
        <v>51373</v>
      </c>
      <c r="G18" s="122">
        <v>544471</v>
      </c>
      <c r="H18" s="122">
        <v>153483</v>
      </c>
      <c r="I18" s="122"/>
      <c r="J18" s="123">
        <v>-22314</v>
      </c>
      <c r="K18" s="122">
        <v>-31695</v>
      </c>
      <c r="L18" s="122">
        <f t="shared" si="0"/>
        <v>6913</v>
      </c>
      <c r="M18" s="122">
        <v>343839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713304</v>
      </c>
      <c r="F19" s="122">
        <v>5027</v>
      </c>
      <c r="G19" s="122">
        <v>343553</v>
      </c>
      <c r="H19" s="122">
        <v>0</v>
      </c>
      <c r="I19" s="122"/>
      <c r="J19" s="123">
        <v>69991</v>
      </c>
      <c r="K19" s="122">
        <v>178561</v>
      </c>
      <c r="L19" s="122">
        <f t="shared" si="0"/>
        <v>-3387</v>
      </c>
      <c r="M19" s="122">
        <v>259541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1001559</v>
      </c>
      <c r="F22" s="122">
        <v>2963</v>
      </c>
      <c r="G22" s="122">
        <v>50712</v>
      </c>
      <c r="H22" s="122">
        <v>0</v>
      </c>
      <c r="I22" s="122"/>
      <c r="J22" s="123">
        <v>1</v>
      </c>
      <c r="K22" s="122">
        <v>3151</v>
      </c>
      <c r="L22" s="122">
        <f t="shared" ref="L22:L34" si="1">E22-F22-G22-H22+J22-K22-M22</f>
        <v>25522</v>
      </c>
      <c r="M22" s="122">
        <v>919212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81155</v>
      </c>
      <c r="F23" s="122">
        <v>0</v>
      </c>
      <c r="G23" s="122">
        <v>0</v>
      </c>
      <c r="H23" s="122">
        <v>0</v>
      </c>
      <c r="I23" s="122"/>
      <c r="J23" s="123">
        <v>9</v>
      </c>
      <c r="K23" s="122">
        <v>-316</v>
      </c>
      <c r="L23" s="122">
        <f t="shared" si="1"/>
        <v>-117</v>
      </c>
      <c r="M23" s="122">
        <v>81597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106734</v>
      </c>
      <c r="F24" s="122">
        <v>9585</v>
      </c>
      <c r="G24" s="122">
        <v>34231</v>
      </c>
      <c r="H24" s="122">
        <v>0</v>
      </c>
      <c r="I24" s="122"/>
      <c r="J24" s="123">
        <v>-11948</v>
      </c>
      <c r="K24" s="122">
        <v>351</v>
      </c>
      <c r="L24" s="122">
        <f t="shared" si="1"/>
        <v>1594</v>
      </c>
      <c r="M24" s="122">
        <v>49025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46786</v>
      </c>
      <c r="F25" s="122">
        <v>4941</v>
      </c>
      <c r="G25" s="122">
        <v>7169</v>
      </c>
      <c r="H25" s="122">
        <v>0</v>
      </c>
      <c r="I25" s="122"/>
      <c r="J25" s="123">
        <v>-91</v>
      </c>
      <c r="K25" s="122">
        <v>-2428</v>
      </c>
      <c r="L25" s="122">
        <f t="shared" si="1"/>
        <v>-231</v>
      </c>
      <c r="M25" s="122">
        <v>37244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1214</v>
      </c>
      <c r="F26" s="122">
        <v>0</v>
      </c>
      <c r="G26" s="122">
        <v>425</v>
      </c>
      <c r="H26" s="122">
        <v>0</v>
      </c>
      <c r="I26" s="122"/>
      <c r="J26" s="123">
        <v>0</v>
      </c>
      <c r="K26" s="122">
        <v>237</v>
      </c>
      <c r="L26" s="122">
        <f t="shared" si="1"/>
        <v>-8</v>
      </c>
      <c r="M26" s="122">
        <v>560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1188619</v>
      </c>
      <c r="F28" s="122">
        <v>69372</v>
      </c>
      <c r="G28" s="122">
        <v>99255</v>
      </c>
      <c r="H28" s="122">
        <v>0</v>
      </c>
      <c r="I28" s="122"/>
      <c r="J28" s="123">
        <v>1143</v>
      </c>
      <c r="K28" s="122">
        <v>-12779</v>
      </c>
      <c r="L28" s="122">
        <f t="shared" si="1"/>
        <v>5345</v>
      </c>
      <c r="M28" s="122">
        <v>1028569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4834</v>
      </c>
      <c r="F29" s="122">
        <v>5</v>
      </c>
      <c r="G29" s="122">
        <v>1</v>
      </c>
      <c r="H29" s="122">
        <v>0</v>
      </c>
      <c r="I29" s="122"/>
      <c r="J29" s="123">
        <v>0</v>
      </c>
      <c r="K29" s="122">
        <v>-58</v>
      </c>
      <c r="L29" s="122">
        <f t="shared" si="1"/>
        <v>-198</v>
      </c>
      <c r="M29" s="122">
        <v>5084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681832</v>
      </c>
      <c r="F30" s="122">
        <v>135384</v>
      </c>
      <c r="G30" s="122">
        <v>332755</v>
      </c>
      <c r="H30" s="122">
        <v>0</v>
      </c>
      <c r="I30" s="122"/>
      <c r="J30" s="123">
        <v>-3431</v>
      </c>
      <c r="K30" s="122">
        <v>-14113</v>
      </c>
      <c r="L30" s="122">
        <f t="shared" si="1"/>
        <v>-23078</v>
      </c>
      <c r="M30" s="122">
        <v>247453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556760</v>
      </c>
      <c r="F31" s="122">
        <v>35864</v>
      </c>
      <c r="G31" s="122">
        <v>267216</v>
      </c>
      <c r="H31" s="122">
        <v>0</v>
      </c>
      <c r="I31" s="122"/>
      <c r="J31" s="123">
        <v>-4469</v>
      </c>
      <c r="K31" s="122">
        <v>8172</v>
      </c>
      <c r="L31" s="122">
        <f t="shared" si="1"/>
        <v>6553</v>
      </c>
      <c r="M31" s="122">
        <v>234486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335825</v>
      </c>
      <c r="F32" s="122">
        <v>751</v>
      </c>
      <c r="G32" s="122">
        <v>136729</v>
      </c>
      <c r="H32" s="122">
        <v>0</v>
      </c>
      <c r="I32" s="122"/>
      <c r="J32" s="123">
        <v>0</v>
      </c>
      <c r="K32" s="122">
        <v>17894</v>
      </c>
      <c r="L32" s="122">
        <f t="shared" si="1"/>
        <v>8</v>
      </c>
      <c r="M32" s="122">
        <v>180443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82387</v>
      </c>
      <c r="F33" s="122">
        <v>22501</v>
      </c>
      <c r="G33" s="122">
        <v>45579</v>
      </c>
      <c r="H33" s="122">
        <v>0</v>
      </c>
      <c r="I33" s="122"/>
      <c r="J33" s="123">
        <v>1816</v>
      </c>
      <c r="K33" s="122">
        <v>-8255</v>
      </c>
      <c r="L33" s="122">
        <f t="shared" si="1"/>
        <v>-7314</v>
      </c>
      <c r="M33" s="122">
        <v>31692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275843</v>
      </c>
      <c r="F34" s="122">
        <v>24</v>
      </c>
      <c r="G34" s="122">
        <v>25270</v>
      </c>
      <c r="H34" s="122">
        <v>0</v>
      </c>
      <c r="I34" s="122"/>
      <c r="J34" s="123">
        <v>-30870</v>
      </c>
      <c r="K34" s="122">
        <v>51110</v>
      </c>
      <c r="L34" s="122">
        <f t="shared" si="1"/>
        <v>19215</v>
      </c>
      <c r="M34" s="122">
        <v>149354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27619796</v>
      </c>
      <c r="F35" s="127">
        <f>SUM(F12:F34)</f>
        <v>979223</v>
      </c>
      <c r="G35" s="127">
        <f>SUM(G12:G34)</f>
        <v>5152629</v>
      </c>
      <c r="H35" s="127">
        <f>SUM(H12:H34)</f>
        <v>316998</v>
      </c>
      <c r="I35" s="127"/>
      <c r="J35" s="128">
        <f>SUM(J12:J34)</f>
        <v>0</v>
      </c>
      <c r="K35" s="129">
        <f>SUM(K12:K34)</f>
        <v>61949</v>
      </c>
      <c r="L35" s="129">
        <f>SUM(L12:L34)</f>
        <v>68989</v>
      </c>
      <c r="M35" s="127">
        <f>SUM(M12:M34)</f>
        <v>21040008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1210383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114331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19715294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1106909</v>
      </c>
      <c r="F10" s="122">
        <v>1068675</v>
      </c>
      <c r="G10" s="122">
        <v>0</v>
      </c>
      <c r="H10" s="122">
        <v>0</v>
      </c>
      <c r="I10" s="122">
        <v>0</v>
      </c>
      <c r="J10" s="93">
        <f>E10-F10-G10-H10-I10</f>
        <v>38234</v>
      </c>
    </row>
    <row r="11" spans="2:10" x14ac:dyDescent="0.25">
      <c r="B11" s="89"/>
      <c r="C11" s="17" t="s">
        <v>106</v>
      </c>
      <c r="D11" s="38">
        <v>2</v>
      </c>
      <c r="E11" s="122">
        <v>1368508</v>
      </c>
      <c r="F11" s="122">
        <v>0</v>
      </c>
      <c r="G11" s="122">
        <v>0</v>
      </c>
      <c r="H11" s="122">
        <v>0</v>
      </c>
      <c r="I11" s="122">
        <v>4188</v>
      </c>
      <c r="J11" s="93">
        <f t="shared" ref="J11:J17" si="0">E11-F11-G11-H11-I11</f>
        <v>1364320</v>
      </c>
    </row>
    <row r="12" spans="2:10" x14ac:dyDescent="0.25">
      <c r="B12" s="89"/>
      <c r="C12" s="17" t="s">
        <v>107</v>
      </c>
      <c r="D12" s="38">
        <v>3</v>
      </c>
      <c r="E12" s="122">
        <v>261483</v>
      </c>
      <c r="F12" s="122">
        <v>167998</v>
      </c>
      <c r="G12" s="122">
        <v>0</v>
      </c>
      <c r="H12" s="122">
        <v>0</v>
      </c>
      <c r="I12" s="122">
        <v>0</v>
      </c>
      <c r="J12" s="93">
        <f t="shared" si="0"/>
        <v>93485</v>
      </c>
    </row>
    <row r="13" spans="2:10" x14ac:dyDescent="0.25">
      <c r="B13" s="89"/>
      <c r="C13" s="17" t="s">
        <v>108</v>
      </c>
      <c r="D13" s="38">
        <v>4</v>
      </c>
      <c r="E13" s="122">
        <v>2938317</v>
      </c>
      <c r="F13" s="122">
        <v>0</v>
      </c>
      <c r="G13" s="122">
        <v>0</v>
      </c>
      <c r="H13" s="122">
        <v>417</v>
      </c>
      <c r="I13" s="122">
        <v>309</v>
      </c>
      <c r="J13" s="93">
        <f t="shared" si="0"/>
        <v>2937591</v>
      </c>
    </row>
    <row r="14" spans="2:10" x14ac:dyDescent="0.25">
      <c r="B14" s="89"/>
      <c r="C14" s="17" t="s">
        <v>109</v>
      </c>
      <c r="D14" s="38">
        <v>5</v>
      </c>
      <c r="E14" s="122">
        <v>833899</v>
      </c>
      <c r="F14" s="122">
        <v>2118</v>
      </c>
      <c r="G14" s="122">
        <v>0</v>
      </c>
      <c r="H14" s="122">
        <v>6</v>
      </c>
      <c r="I14" s="122">
        <v>339</v>
      </c>
      <c r="J14" s="93">
        <f t="shared" si="0"/>
        <v>831436</v>
      </c>
    </row>
    <row r="15" spans="2:10" x14ac:dyDescent="0.25">
      <c r="B15" s="89"/>
      <c r="C15" s="17" t="s">
        <v>110</v>
      </c>
      <c r="D15" s="38">
        <v>6</v>
      </c>
      <c r="E15" s="122">
        <v>71666</v>
      </c>
      <c r="F15" s="122">
        <v>71648</v>
      </c>
      <c r="G15" s="122">
        <v>0</v>
      </c>
      <c r="H15" s="122">
        <v>0</v>
      </c>
      <c r="I15" s="122">
        <v>0</v>
      </c>
      <c r="J15" s="93">
        <f t="shared" si="0"/>
        <v>18</v>
      </c>
    </row>
    <row r="16" spans="2:10" x14ac:dyDescent="0.25">
      <c r="B16" s="89"/>
      <c r="C16" s="17" t="s">
        <v>111</v>
      </c>
      <c r="D16" s="38">
        <v>7</v>
      </c>
      <c r="E16" s="122">
        <v>118164</v>
      </c>
      <c r="F16" s="122">
        <v>48944</v>
      </c>
      <c r="G16" s="122">
        <v>0</v>
      </c>
      <c r="H16" s="122">
        <v>0</v>
      </c>
      <c r="I16" s="122">
        <v>0</v>
      </c>
      <c r="J16" s="93">
        <f t="shared" si="0"/>
        <v>69220</v>
      </c>
    </row>
    <row r="17" spans="2:10" x14ac:dyDescent="0.25">
      <c r="B17" s="105"/>
      <c r="C17" s="17" t="s">
        <v>112</v>
      </c>
      <c r="D17" s="38">
        <v>8</v>
      </c>
      <c r="E17" s="122">
        <v>107105</v>
      </c>
      <c r="F17" s="122">
        <v>66628</v>
      </c>
      <c r="G17" s="122">
        <v>0</v>
      </c>
      <c r="H17" s="122">
        <v>0</v>
      </c>
      <c r="I17" s="122">
        <v>0</v>
      </c>
      <c r="J17" s="93">
        <f t="shared" si="0"/>
        <v>40477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352289</v>
      </c>
      <c r="F20" s="122">
        <v>220690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131599</v>
      </c>
    </row>
    <row r="21" spans="2:10" x14ac:dyDescent="0.25">
      <c r="B21" s="89"/>
      <c r="C21" s="17" t="s">
        <v>115</v>
      </c>
      <c r="D21" s="38">
        <v>10</v>
      </c>
      <c r="E21" s="122">
        <v>25442</v>
      </c>
      <c r="F21" s="122">
        <v>23205</v>
      </c>
      <c r="G21" s="122">
        <v>0</v>
      </c>
      <c r="H21" s="122">
        <v>0</v>
      </c>
      <c r="I21" s="122">
        <v>0</v>
      </c>
      <c r="J21" s="93">
        <f t="shared" si="1"/>
        <v>2237</v>
      </c>
    </row>
    <row r="22" spans="2:10" x14ac:dyDescent="0.25">
      <c r="B22" s="89"/>
      <c r="C22" s="17" t="s">
        <v>116</v>
      </c>
      <c r="D22" s="38">
        <v>11</v>
      </c>
      <c r="E22" s="122">
        <v>16039</v>
      </c>
      <c r="F22" s="122">
        <v>5782</v>
      </c>
      <c r="G22" s="122">
        <v>0</v>
      </c>
      <c r="H22" s="122">
        <v>0</v>
      </c>
      <c r="I22" s="122">
        <v>0</v>
      </c>
      <c r="J22" s="93">
        <f t="shared" si="1"/>
        <v>10257</v>
      </c>
    </row>
    <row r="23" spans="2:10" x14ac:dyDescent="0.25">
      <c r="B23" s="89"/>
      <c r="C23" s="17" t="s">
        <v>117</v>
      </c>
      <c r="D23" s="38">
        <v>12</v>
      </c>
      <c r="E23" s="122">
        <v>13260</v>
      </c>
      <c r="F23" s="122">
        <v>1176</v>
      </c>
      <c r="G23" s="122">
        <v>0</v>
      </c>
      <c r="H23" s="122">
        <v>0</v>
      </c>
      <c r="I23" s="122">
        <v>0</v>
      </c>
      <c r="J23" s="93">
        <f t="shared" si="1"/>
        <v>12084</v>
      </c>
    </row>
    <row r="24" spans="2:10" x14ac:dyDescent="0.25">
      <c r="B24" s="89"/>
      <c r="C24" s="17" t="s">
        <v>118</v>
      </c>
      <c r="D24" s="38">
        <v>13</v>
      </c>
      <c r="E24" s="122">
        <v>336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336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373488</v>
      </c>
      <c r="F26" s="122">
        <v>0</v>
      </c>
      <c r="G26" s="122">
        <v>349919</v>
      </c>
      <c r="H26" s="122">
        <v>0</v>
      </c>
      <c r="I26" s="122">
        <v>10426</v>
      </c>
      <c r="J26" s="93">
        <f t="shared" si="1"/>
        <v>13143</v>
      </c>
    </row>
    <row r="27" spans="2:10" x14ac:dyDescent="0.25">
      <c r="B27" s="89"/>
      <c r="C27" s="17" t="s">
        <v>121</v>
      </c>
      <c r="D27" s="38">
        <v>16</v>
      </c>
      <c r="E27" s="122">
        <v>1942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1942</v>
      </c>
    </row>
    <row r="28" spans="2:10" x14ac:dyDescent="0.25">
      <c r="B28" s="89"/>
      <c r="C28" s="17" t="s">
        <v>122</v>
      </c>
      <c r="D28" s="38">
        <v>17</v>
      </c>
      <c r="E28" s="122">
        <v>86693</v>
      </c>
      <c r="F28" s="122">
        <v>0</v>
      </c>
      <c r="G28" s="122">
        <v>22</v>
      </c>
      <c r="H28" s="122">
        <v>12</v>
      </c>
      <c r="I28" s="122">
        <v>0</v>
      </c>
      <c r="J28" s="93">
        <f t="shared" si="1"/>
        <v>86659</v>
      </c>
    </row>
    <row r="29" spans="2:10" x14ac:dyDescent="0.25">
      <c r="B29" s="89"/>
      <c r="C29" s="17" t="s">
        <v>124</v>
      </c>
      <c r="D29" s="38">
        <v>18</v>
      </c>
      <c r="E29" s="122">
        <v>131996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131996</v>
      </c>
    </row>
    <row r="30" spans="2:10" x14ac:dyDescent="0.25">
      <c r="B30" s="89"/>
      <c r="C30" s="17" t="s">
        <v>125</v>
      </c>
      <c r="D30" s="38">
        <v>19</v>
      </c>
      <c r="E30" s="122">
        <v>68171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68171</v>
      </c>
    </row>
    <row r="31" spans="2:10" x14ac:dyDescent="0.25">
      <c r="B31" s="89"/>
      <c r="C31" s="17" t="s">
        <v>126</v>
      </c>
      <c r="D31" s="38">
        <v>20</v>
      </c>
      <c r="E31" s="122">
        <v>9538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9538</v>
      </c>
    </row>
    <row r="32" spans="2:10" x14ac:dyDescent="0.25">
      <c r="B32" s="89"/>
      <c r="C32" s="17" t="s">
        <v>127</v>
      </c>
      <c r="D32" s="38">
        <v>21</v>
      </c>
      <c r="E32" s="122">
        <v>81822</v>
      </c>
      <c r="F32" s="122">
        <v>72007</v>
      </c>
      <c r="G32" s="122">
        <v>0</v>
      </c>
      <c r="H32" s="122">
        <v>0</v>
      </c>
      <c r="I32" s="122">
        <v>0</v>
      </c>
      <c r="J32" s="93">
        <f t="shared" si="1"/>
        <v>9815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7967067</v>
      </c>
      <c r="F33" s="127">
        <f t="shared" si="2"/>
        <v>1748871</v>
      </c>
      <c r="G33" s="127">
        <f t="shared" si="2"/>
        <v>349941</v>
      </c>
      <c r="H33" s="127">
        <f t="shared" si="2"/>
        <v>435</v>
      </c>
      <c r="I33" s="127">
        <f t="shared" si="2"/>
        <v>15262</v>
      </c>
      <c r="J33" s="129">
        <f t="shared" si="2"/>
        <v>5852558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3549512</v>
      </c>
      <c r="F10" s="122">
        <v>3414364</v>
      </c>
      <c r="G10" s="122">
        <v>0</v>
      </c>
      <c r="H10" s="122">
        <v>0</v>
      </c>
      <c r="I10" s="122">
        <v>0</v>
      </c>
      <c r="J10" s="93">
        <f>E10-F10-G10-H10-I10</f>
        <v>135148</v>
      </c>
    </row>
    <row r="11" spans="2:10" x14ac:dyDescent="0.25">
      <c r="B11" s="265"/>
      <c r="C11" s="258" t="s">
        <v>106</v>
      </c>
      <c r="D11" s="274">
        <v>2</v>
      </c>
      <c r="E11" s="122">
        <v>3411942</v>
      </c>
      <c r="F11" s="122">
        <v>0</v>
      </c>
      <c r="G11" s="122">
        <v>0</v>
      </c>
      <c r="H11" s="122">
        <v>0</v>
      </c>
      <c r="I11" s="122">
        <v>10386</v>
      </c>
      <c r="J11" s="93">
        <f t="shared" ref="J11:J17" si="0">E11-F11-G11-H11-I11</f>
        <v>3401556</v>
      </c>
    </row>
    <row r="12" spans="2:10" x14ac:dyDescent="0.25">
      <c r="B12" s="265"/>
      <c r="C12" s="258" t="s">
        <v>107</v>
      </c>
      <c r="D12" s="274">
        <v>3</v>
      </c>
      <c r="E12" s="122">
        <v>787849</v>
      </c>
      <c r="F12" s="122">
        <v>513546</v>
      </c>
      <c r="G12" s="122">
        <v>0</v>
      </c>
      <c r="H12" s="122">
        <v>0</v>
      </c>
      <c r="I12" s="122">
        <v>0</v>
      </c>
      <c r="J12" s="93">
        <f t="shared" si="0"/>
        <v>274303</v>
      </c>
    </row>
    <row r="13" spans="2:10" x14ac:dyDescent="0.25">
      <c r="B13" s="265"/>
      <c r="C13" s="258" t="s">
        <v>108</v>
      </c>
      <c r="D13" s="274">
        <v>4</v>
      </c>
      <c r="E13" s="122">
        <v>7324856</v>
      </c>
      <c r="F13" s="122">
        <v>0</v>
      </c>
      <c r="G13" s="122">
        <v>0</v>
      </c>
      <c r="H13" s="122">
        <v>4074</v>
      </c>
      <c r="I13" s="122">
        <v>761</v>
      </c>
      <c r="J13" s="93">
        <f t="shared" si="0"/>
        <v>7320021</v>
      </c>
    </row>
    <row r="14" spans="2:10" x14ac:dyDescent="0.25">
      <c r="B14" s="265"/>
      <c r="C14" s="258" t="s">
        <v>109</v>
      </c>
      <c r="D14" s="274">
        <v>5</v>
      </c>
      <c r="E14" s="122">
        <v>2208146</v>
      </c>
      <c r="F14" s="122">
        <v>14594</v>
      </c>
      <c r="G14" s="122">
        <v>0</v>
      </c>
      <c r="H14" s="122">
        <v>12</v>
      </c>
      <c r="I14" s="122">
        <v>747</v>
      </c>
      <c r="J14" s="93">
        <f t="shared" si="0"/>
        <v>2192793</v>
      </c>
    </row>
    <row r="15" spans="2:10" x14ac:dyDescent="0.25">
      <c r="B15" s="265"/>
      <c r="C15" s="258" t="s">
        <v>110</v>
      </c>
      <c r="D15" s="274">
        <v>6</v>
      </c>
      <c r="E15" s="122">
        <v>189604</v>
      </c>
      <c r="F15" s="122">
        <v>188068</v>
      </c>
      <c r="G15" s="122">
        <v>0</v>
      </c>
      <c r="H15" s="122">
        <v>0</v>
      </c>
      <c r="I15" s="122">
        <v>0</v>
      </c>
      <c r="J15" s="93">
        <f t="shared" si="0"/>
        <v>1536</v>
      </c>
    </row>
    <row r="16" spans="2:10" x14ac:dyDescent="0.25">
      <c r="B16" s="265"/>
      <c r="C16" s="258" t="s">
        <v>111</v>
      </c>
      <c r="D16" s="274">
        <v>7</v>
      </c>
      <c r="E16" s="122">
        <v>343839</v>
      </c>
      <c r="F16" s="122">
        <v>138428</v>
      </c>
      <c r="G16" s="122">
        <v>0</v>
      </c>
      <c r="H16" s="122">
        <v>0</v>
      </c>
      <c r="I16" s="122">
        <v>0</v>
      </c>
      <c r="J16" s="93">
        <f t="shared" si="0"/>
        <v>205411</v>
      </c>
    </row>
    <row r="17" spans="2:10" x14ac:dyDescent="0.25">
      <c r="B17" s="271"/>
      <c r="C17" s="258" t="s">
        <v>112</v>
      </c>
      <c r="D17" s="274">
        <v>8</v>
      </c>
      <c r="E17" s="122">
        <v>259541</v>
      </c>
      <c r="F17" s="122">
        <v>169338</v>
      </c>
      <c r="G17" s="122">
        <v>0</v>
      </c>
      <c r="H17" s="122">
        <v>0</v>
      </c>
      <c r="I17" s="122">
        <v>0</v>
      </c>
      <c r="J17" s="93">
        <f t="shared" si="0"/>
        <v>90203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919212</v>
      </c>
      <c r="F20" s="122">
        <v>517908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401304</v>
      </c>
    </row>
    <row r="21" spans="2:10" x14ac:dyDescent="0.25">
      <c r="B21" s="265"/>
      <c r="C21" s="258" t="s">
        <v>115</v>
      </c>
      <c r="D21" s="274">
        <v>10</v>
      </c>
      <c r="E21" s="122">
        <v>81597</v>
      </c>
      <c r="F21" s="122">
        <v>72516</v>
      </c>
      <c r="G21" s="122">
        <v>0</v>
      </c>
      <c r="H21" s="122">
        <v>0</v>
      </c>
      <c r="I21" s="122">
        <v>0</v>
      </c>
      <c r="J21" s="93">
        <f t="shared" si="1"/>
        <v>9081</v>
      </c>
    </row>
    <row r="22" spans="2:10" x14ac:dyDescent="0.25">
      <c r="B22" s="265"/>
      <c r="C22" s="258" t="s">
        <v>116</v>
      </c>
      <c r="D22" s="274">
        <v>11</v>
      </c>
      <c r="E22" s="122">
        <v>49025</v>
      </c>
      <c r="F22" s="122">
        <v>22636</v>
      </c>
      <c r="G22" s="122">
        <v>0</v>
      </c>
      <c r="H22" s="122">
        <v>0</v>
      </c>
      <c r="I22" s="122">
        <v>0</v>
      </c>
      <c r="J22" s="93">
        <f t="shared" si="1"/>
        <v>26389</v>
      </c>
    </row>
    <row r="23" spans="2:10" x14ac:dyDescent="0.25">
      <c r="B23" s="265"/>
      <c r="C23" s="258" t="s">
        <v>117</v>
      </c>
      <c r="D23" s="274">
        <v>12</v>
      </c>
      <c r="E23" s="122">
        <v>37244</v>
      </c>
      <c r="F23" s="122">
        <v>5921</v>
      </c>
      <c r="G23" s="122">
        <v>0</v>
      </c>
      <c r="H23" s="122">
        <v>0</v>
      </c>
      <c r="I23" s="122">
        <v>0</v>
      </c>
      <c r="J23" s="93">
        <f t="shared" si="1"/>
        <v>31323</v>
      </c>
    </row>
    <row r="24" spans="2:10" x14ac:dyDescent="0.25">
      <c r="B24" s="265"/>
      <c r="C24" s="258" t="s">
        <v>118</v>
      </c>
      <c r="D24" s="274">
        <v>13</v>
      </c>
      <c r="E24" s="122">
        <v>560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560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1028569</v>
      </c>
      <c r="F26" s="122">
        <v>0</v>
      </c>
      <c r="G26" s="122">
        <v>946165</v>
      </c>
      <c r="H26" s="122">
        <v>0</v>
      </c>
      <c r="I26" s="122">
        <v>34858</v>
      </c>
      <c r="J26" s="93">
        <f t="shared" si="1"/>
        <v>47546</v>
      </c>
    </row>
    <row r="27" spans="2:10" x14ac:dyDescent="0.25">
      <c r="B27" s="265"/>
      <c r="C27" s="258" t="s">
        <v>121</v>
      </c>
      <c r="D27" s="274">
        <v>16</v>
      </c>
      <c r="E27" s="122">
        <v>5084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5084</v>
      </c>
    </row>
    <row r="28" spans="2:10" x14ac:dyDescent="0.25">
      <c r="B28" s="265"/>
      <c r="C28" s="258" t="s">
        <v>122</v>
      </c>
      <c r="D28" s="274">
        <v>17</v>
      </c>
      <c r="E28" s="122">
        <v>247453</v>
      </c>
      <c r="F28" s="122">
        <v>0</v>
      </c>
      <c r="G28" s="122">
        <v>49</v>
      </c>
      <c r="H28" s="122">
        <v>25</v>
      </c>
      <c r="I28" s="122">
        <v>0</v>
      </c>
      <c r="J28" s="93">
        <f t="shared" si="1"/>
        <v>247379</v>
      </c>
    </row>
    <row r="29" spans="2:10" x14ac:dyDescent="0.25">
      <c r="B29" s="265"/>
      <c r="C29" s="258" t="s">
        <v>124</v>
      </c>
      <c r="D29" s="274">
        <v>18</v>
      </c>
      <c r="E29" s="122">
        <v>234486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234486</v>
      </c>
    </row>
    <row r="30" spans="2:10" x14ac:dyDescent="0.25">
      <c r="B30" s="265"/>
      <c r="C30" s="258" t="s">
        <v>125</v>
      </c>
      <c r="D30" s="274">
        <v>19</v>
      </c>
      <c r="E30" s="122">
        <v>180443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180443</v>
      </c>
    </row>
    <row r="31" spans="2:10" x14ac:dyDescent="0.25">
      <c r="B31" s="265"/>
      <c r="C31" s="258" t="s">
        <v>126</v>
      </c>
      <c r="D31" s="274">
        <v>20</v>
      </c>
      <c r="E31" s="122">
        <v>31692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31692</v>
      </c>
    </row>
    <row r="32" spans="2:10" x14ac:dyDescent="0.25">
      <c r="B32" s="265"/>
      <c r="C32" s="258" t="s">
        <v>127</v>
      </c>
      <c r="D32" s="274">
        <v>21</v>
      </c>
      <c r="E32" s="122">
        <v>149354</v>
      </c>
      <c r="F32" s="122">
        <v>128947</v>
      </c>
      <c r="G32" s="122">
        <v>0</v>
      </c>
      <c r="H32" s="122">
        <v>0</v>
      </c>
      <c r="I32" s="122">
        <v>0</v>
      </c>
      <c r="J32" s="93">
        <f t="shared" si="1"/>
        <v>20407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21040008</v>
      </c>
      <c r="F33" s="127">
        <f t="shared" si="2"/>
        <v>5186266</v>
      </c>
      <c r="G33" s="127">
        <f t="shared" si="2"/>
        <v>946214</v>
      </c>
      <c r="H33" s="127">
        <f t="shared" si="2"/>
        <v>4111</v>
      </c>
      <c r="I33" s="127">
        <f t="shared" si="2"/>
        <v>46752</v>
      </c>
      <c r="J33" s="129">
        <f t="shared" si="2"/>
        <v>14856665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200406</v>
      </c>
      <c r="G10" s="282">
        <v>0</v>
      </c>
      <c r="H10" s="282">
        <f>F10+G10</f>
        <v>200406</v>
      </c>
      <c r="I10" s="282">
        <v>191349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17593310</v>
      </c>
      <c r="G11" s="282">
        <v>1615149</v>
      </c>
      <c r="H11" s="282">
        <f t="shared" ref="H11:H26" si="0">F11+G11</f>
        <v>19208459</v>
      </c>
      <c r="I11" s="282">
        <v>18773601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17793716</v>
      </c>
      <c r="G12" s="282">
        <f>G10+G11</f>
        <v>1615149</v>
      </c>
      <c r="H12" s="282">
        <f>H10+H11</f>
        <v>19408865</v>
      </c>
      <c r="I12" s="282">
        <f>I10+I11</f>
        <v>18964950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284264</v>
      </c>
      <c r="G14" s="289">
        <v>3529</v>
      </c>
      <c r="H14" s="289">
        <f t="shared" si="0"/>
        <v>287793</v>
      </c>
      <c r="I14" s="282">
        <v>263559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2761535</v>
      </c>
      <c r="G15" s="289">
        <v>13950</v>
      </c>
      <c r="H15" s="289">
        <f t="shared" si="0"/>
        <v>2775485</v>
      </c>
      <c r="I15" s="282">
        <v>3062906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386528</v>
      </c>
      <c r="G16" s="289">
        <v>0</v>
      </c>
      <c r="H16" s="289">
        <f t="shared" si="0"/>
        <v>386528</v>
      </c>
      <c r="I16" s="282">
        <v>453187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6064513</v>
      </c>
      <c r="G17" s="289">
        <v>690212</v>
      </c>
      <c r="H17" s="289">
        <f t="shared" si="0"/>
        <v>6754725</v>
      </c>
      <c r="I17" s="282">
        <v>6909555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2284611</v>
      </c>
      <c r="G18" s="289">
        <v>2586</v>
      </c>
      <c r="H18" s="289">
        <f t="shared" si="0"/>
        <v>2287197</v>
      </c>
      <c r="I18" s="282">
        <v>2282992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437846</v>
      </c>
      <c r="G19" s="289">
        <v>0</v>
      </c>
      <c r="H19" s="289">
        <f t="shared" si="0"/>
        <v>437846</v>
      </c>
      <c r="I19" s="282">
        <v>465734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330586</v>
      </c>
      <c r="G20" s="289">
        <v>0</v>
      </c>
      <c r="H20" s="289">
        <f t="shared" si="0"/>
        <v>330586</v>
      </c>
      <c r="I20" s="282">
        <v>324695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834754</v>
      </c>
      <c r="G21" s="289">
        <v>0</v>
      </c>
      <c r="H21" s="289">
        <f t="shared" si="0"/>
        <v>834754</v>
      </c>
      <c r="I21" s="282">
        <v>853054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76650</v>
      </c>
      <c r="G22" s="289">
        <v>0</v>
      </c>
      <c r="H22" s="289">
        <f t="shared" si="0"/>
        <v>76650</v>
      </c>
      <c r="I22" s="282">
        <v>77442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552</v>
      </c>
      <c r="G23" s="289">
        <v>0</v>
      </c>
      <c r="H23" s="289">
        <f t="shared" si="0"/>
        <v>552</v>
      </c>
      <c r="I23" s="282">
        <v>742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15379</v>
      </c>
      <c r="G24" s="289">
        <v>0</v>
      </c>
      <c r="H24" s="289">
        <f t="shared" si="0"/>
        <v>15379</v>
      </c>
      <c r="I24" s="282">
        <v>16276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8589</v>
      </c>
      <c r="G25" s="289">
        <v>0</v>
      </c>
      <c r="H25" s="289">
        <f t="shared" si="0"/>
        <v>8589</v>
      </c>
      <c r="I25" s="282">
        <v>9214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1927</v>
      </c>
      <c r="G26" s="289">
        <v>0</v>
      </c>
      <c r="H26" s="289">
        <f t="shared" si="0"/>
        <v>1927</v>
      </c>
      <c r="I26" s="282">
        <v>1584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1352269</v>
      </c>
      <c r="G28" s="289">
        <v>272689</v>
      </c>
      <c r="H28" s="289">
        <f t="shared" si="1"/>
        <v>1624958</v>
      </c>
      <c r="I28" s="282">
        <v>1655174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1420</v>
      </c>
      <c r="G29" s="289">
        <v>0</v>
      </c>
      <c r="H29" s="289">
        <f t="shared" si="1"/>
        <v>1420</v>
      </c>
      <c r="I29" s="282">
        <v>1367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324243</v>
      </c>
      <c r="G30" s="289">
        <v>0</v>
      </c>
      <c r="H30" s="289">
        <f t="shared" si="1"/>
        <v>324243</v>
      </c>
      <c r="I30" s="282">
        <v>310350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187910</v>
      </c>
      <c r="G31" s="289">
        <v>0</v>
      </c>
      <c r="H31" s="289">
        <f t="shared" si="1"/>
        <v>187910</v>
      </c>
      <c r="I31" s="282">
        <v>207556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55003</v>
      </c>
      <c r="G32" s="289">
        <v>20940</v>
      </c>
      <c r="H32" s="289">
        <f t="shared" si="1"/>
        <v>75943</v>
      </c>
      <c r="I32" s="282">
        <v>99673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64792</v>
      </c>
      <c r="G33" s="289">
        <v>0</v>
      </c>
      <c r="H33" s="289">
        <f t="shared" si="1"/>
        <v>64792</v>
      </c>
      <c r="I33" s="282">
        <v>66257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274525</v>
      </c>
      <c r="G34" s="289">
        <v>0</v>
      </c>
      <c r="H34" s="289">
        <f t="shared" si="1"/>
        <v>274525</v>
      </c>
      <c r="I34" s="282">
        <v>282344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15747896</v>
      </c>
      <c r="G35" s="289">
        <f>SUM(G14:G34)</f>
        <v>1003906</v>
      </c>
      <c r="H35" s="289">
        <f t="shared" si="1"/>
        <v>16751802</v>
      </c>
      <c r="I35" s="282">
        <f>SUM(I14:I34)</f>
        <v>17343661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33541612</v>
      </c>
      <c r="G36" s="291">
        <f>G12+G35</f>
        <v>2619055</v>
      </c>
      <c r="H36" s="291">
        <f>H12+H35</f>
        <v>36160667</v>
      </c>
      <c r="I36" s="292">
        <f>I12+I35</f>
        <v>36308611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März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&amp;R8.8.2022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13377.61</v>
      </c>
      <c r="E11" s="459">
        <v>11311.49</v>
      </c>
      <c r="F11" s="462">
        <f t="shared" si="0"/>
        <v>18.265674990651107</v>
      </c>
      <c r="G11" s="460">
        <v>33202.21</v>
      </c>
      <c r="H11" s="459">
        <v>28079.68</v>
      </c>
      <c r="I11" s="462">
        <f t="shared" si="1"/>
        <v>18.242836100696309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67730</v>
      </c>
      <c r="E12" s="459">
        <v>73525</v>
      </c>
      <c r="F12" s="462">
        <f t="shared" si="0"/>
        <v>-7.8816729003740278</v>
      </c>
      <c r="G12" s="460">
        <v>183182</v>
      </c>
      <c r="H12" s="459">
        <v>253950</v>
      </c>
      <c r="I12" s="462">
        <f t="shared" si="1"/>
        <v>-27.866902933648348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186421</v>
      </c>
      <c r="E14" s="459">
        <v>237075</v>
      </c>
      <c r="F14" s="462">
        <f t="shared" si="0"/>
        <v>-21.366234314035651</v>
      </c>
      <c r="G14" s="460">
        <v>519927</v>
      </c>
      <c r="H14" s="459">
        <v>692205</v>
      </c>
      <c r="I14" s="462">
        <f t="shared" si="1"/>
        <v>-24.888291763278218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52632</v>
      </c>
      <c r="F10" s="299"/>
      <c r="G10" s="299"/>
      <c r="H10" s="93">
        <v>21337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2542</v>
      </c>
      <c r="F11" s="91">
        <v>11471</v>
      </c>
      <c r="G11" s="91">
        <v>40137</v>
      </c>
      <c r="H11" s="93">
        <v>1125</v>
      </c>
    </row>
    <row r="12" spans="2:8" x14ac:dyDescent="0.25">
      <c r="B12" s="32" t="s">
        <v>26</v>
      </c>
      <c r="C12" s="104" t="s">
        <v>228</v>
      </c>
      <c r="D12" s="294"/>
      <c r="E12" s="300">
        <v>1336</v>
      </c>
      <c r="F12" s="93"/>
      <c r="G12" s="93"/>
      <c r="H12" s="93">
        <v>224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20007</v>
      </c>
      <c r="F13" s="300">
        <v>5378</v>
      </c>
      <c r="G13" s="300">
        <v>11191</v>
      </c>
      <c r="H13" s="300">
        <v>12279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20895</v>
      </c>
      <c r="F14" s="300">
        <v>3043</v>
      </c>
      <c r="G14" s="300">
        <v>12961</v>
      </c>
      <c r="H14" s="300">
        <v>9367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2739</v>
      </c>
      <c r="F15" s="300">
        <v>5</v>
      </c>
      <c r="G15" s="300">
        <v>1164</v>
      </c>
      <c r="H15" s="300">
        <v>915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3643</v>
      </c>
      <c r="F16" s="300">
        <v>4852</v>
      </c>
      <c r="G16" s="300">
        <v>4016</v>
      </c>
      <c r="H16" s="300">
        <v>3442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5173</v>
      </c>
      <c r="F17" s="301" t="s">
        <v>239</v>
      </c>
      <c r="G17" s="302"/>
      <c r="H17" s="300">
        <v>6258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49332</v>
      </c>
      <c r="F18" s="300">
        <v>3805</v>
      </c>
      <c r="G18" s="300">
        <v>39537</v>
      </c>
      <c r="H18" s="300">
        <v>12705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16250</v>
      </c>
      <c r="F19" s="300">
        <v>2774</v>
      </c>
      <c r="G19" s="300">
        <v>13113</v>
      </c>
      <c r="H19" s="300">
        <v>5564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5090</v>
      </c>
      <c r="F21" s="91">
        <v>1659</v>
      </c>
      <c r="G21" s="91">
        <v>3986</v>
      </c>
      <c r="H21" s="91">
        <v>3071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86894</v>
      </c>
      <c r="F23" s="299">
        <v>59027</v>
      </c>
      <c r="G23" s="299">
        <v>31322</v>
      </c>
      <c r="H23" s="299">
        <v>9619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4984</v>
      </c>
      <c r="F24" s="301" t="s">
        <v>248</v>
      </c>
      <c r="G24" s="302"/>
      <c r="H24" s="299">
        <v>787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271517</v>
      </c>
      <c r="F25" s="75">
        <f>SUM(F10:F24)</f>
        <v>92014</v>
      </c>
      <c r="G25" s="75">
        <f>SUM(G10:G24)</f>
        <v>157427</v>
      </c>
      <c r="H25" s="75">
        <f>SUM(H10:H24)</f>
        <v>86693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137767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133750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21337</v>
      </c>
      <c r="F10" s="91">
        <v>23491</v>
      </c>
      <c r="G10" s="375">
        <f t="shared" ref="G10:G25" si="0">IF(AND(F10&gt; 0,E10&gt;0,E10&lt;=F10*6),E10/F10*100-100,"-")</f>
        <v>-9.1694691584010855</v>
      </c>
      <c r="H10" s="91">
        <v>60610</v>
      </c>
      <c r="I10" s="283">
        <v>79596</v>
      </c>
      <c r="J10" s="375">
        <f>IF(AND(I10&gt; 0,H10&gt;0,H10&lt;=I10*6),H10/I10*100-100,"-")</f>
        <v>-23.852957435046989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1125</v>
      </c>
      <c r="F11" s="285">
        <v>887</v>
      </c>
      <c r="G11" s="375">
        <f t="shared" si="0"/>
        <v>26.832018038331455</v>
      </c>
      <c r="H11" s="300">
        <v>3445</v>
      </c>
      <c r="I11" s="285">
        <v>2690</v>
      </c>
      <c r="J11" s="375">
        <f>IF(AND(I11&gt; 0,H11&gt;0,H11&lt;=I11*6),H11/I11*100-100,"-")</f>
        <v>28.066914498141273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224</v>
      </c>
      <c r="F12" s="282">
        <v>186</v>
      </c>
      <c r="G12" s="375">
        <f t="shared" si="0"/>
        <v>20.430107526881727</v>
      </c>
      <c r="H12" s="93">
        <v>961</v>
      </c>
      <c r="I12" s="282">
        <v>495</v>
      </c>
      <c r="J12" s="375">
        <f>IF(AND(I12&gt; 0,H12&gt;0,H12&lt;=I12*6),H12/I12*100-100,"-")</f>
        <v>94.141414141414145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4388</v>
      </c>
      <c r="F14" s="282">
        <v>4035</v>
      </c>
      <c r="G14" s="375">
        <f t="shared" si="0"/>
        <v>8.7484510532837731</v>
      </c>
      <c r="H14" s="93">
        <v>11577</v>
      </c>
      <c r="I14" s="282">
        <v>12596</v>
      </c>
      <c r="J14" s="375">
        <f t="shared" ref="J14:J23" si="1">IF(AND(I14&gt; 0,H14&gt;0,H14&lt;=I14*6),H14/I14*100-100,"-")</f>
        <v>-8.0898697999364941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5346</v>
      </c>
      <c r="F15" s="282">
        <v>4447</v>
      </c>
      <c r="G15" s="375">
        <f t="shared" si="0"/>
        <v>20.215875871373967</v>
      </c>
      <c r="H15" s="93">
        <v>14234</v>
      </c>
      <c r="I15" s="282">
        <v>14013</v>
      </c>
      <c r="J15" s="375">
        <f t="shared" si="1"/>
        <v>1.5771069720973401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2545</v>
      </c>
      <c r="F16" s="282">
        <v>2545</v>
      </c>
      <c r="G16" s="375">
        <f t="shared" si="0"/>
        <v>0</v>
      </c>
      <c r="H16" s="93">
        <v>6851</v>
      </c>
      <c r="I16" s="282">
        <v>7122</v>
      </c>
      <c r="J16" s="375">
        <f t="shared" si="1"/>
        <v>-3.8051109238977858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9367</v>
      </c>
      <c r="F17" s="282">
        <v>2097</v>
      </c>
      <c r="G17" s="375">
        <f t="shared" si="0"/>
        <v>346.68574153552692</v>
      </c>
      <c r="H17" s="93">
        <v>21448</v>
      </c>
      <c r="I17" s="282">
        <v>3217</v>
      </c>
      <c r="J17" s="375" t="str">
        <f t="shared" si="1"/>
        <v>-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915</v>
      </c>
      <c r="F18" s="282">
        <v>890</v>
      </c>
      <c r="G18" s="375">
        <f t="shared" si="0"/>
        <v>2.8089887640449405</v>
      </c>
      <c r="H18" s="93">
        <v>1998</v>
      </c>
      <c r="I18" s="282">
        <v>2945</v>
      </c>
      <c r="J18" s="375">
        <f t="shared" si="1"/>
        <v>-32.15619694397283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3442</v>
      </c>
      <c r="F19" s="282">
        <v>2692</v>
      </c>
      <c r="G19" s="375">
        <f t="shared" si="0"/>
        <v>27.860326894502222</v>
      </c>
      <c r="H19" s="93">
        <v>8928</v>
      </c>
      <c r="I19" s="282">
        <v>8648</v>
      </c>
      <c r="J19" s="375">
        <f t="shared" si="1"/>
        <v>3.2377428307122926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6258</v>
      </c>
      <c r="F20" s="282">
        <v>6475</v>
      </c>
      <c r="G20" s="375">
        <f t="shared" si="0"/>
        <v>-3.3513513513513544</v>
      </c>
      <c r="H20" s="93">
        <v>14467</v>
      </c>
      <c r="I20" s="282">
        <v>17812</v>
      </c>
      <c r="J20" s="375">
        <f t="shared" si="1"/>
        <v>-18.77947451156524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12705</v>
      </c>
      <c r="F21" s="283">
        <v>11069</v>
      </c>
      <c r="G21" s="375">
        <f t="shared" si="0"/>
        <v>14.780016261631587</v>
      </c>
      <c r="H21" s="91">
        <v>36508</v>
      </c>
      <c r="I21" s="283">
        <v>33693</v>
      </c>
      <c r="J21" s="375">
        <f t="shared" si="1"/>
        <v>8.3548511560264842</v>
      </c>
    </row>
    <row r="22" spans="2:10" s="9" customFormat="1" x14ac:dyDescent="0.25">
      <c r="B22" s="32"/>
      <c r="C22" s="89"/>
      <c r="D22" s="20" t="s">
        <v>264</v>
      </c>
      <c r="E22" s="300">
        <v>2904</v>
      </c>
      <c r="F22" s="285">
        <v>1736</v>
      </c>
      <c r="G22" s="375">
        <f t="shared" si="0"/>
        <v>67.281105990783402</v>
      </c>
      <c r="H22" s="300">
        <v>9077</v>
      </c>
      <c r="I22" s="285">
        <v>4807</v>
      </c>
      <c r="J22" s="375">
        <f t="shared" si="1"/>
        <v>88.828791345953817</v>
      </c>
    </row>
    <row r="23" spans="2:10" s="9" customFormat="1" x14ac:dyDescent="0.25">
      <c r="B23" s="32"/>
      <c r="C23" s="89"/>
      <c r="D23" s="20" t="s">
        <v>265</v>
      </c>
      <c r="E23" s="300">
        <v>3641</v>
      </c>
      <c r="F23" s="285">
        <v>4114</v>
      </c>
      <c r="G23" s="375">
        <f t="shared" si="0"/>
        <v>-11.497326203208559</v>
      </c>
      <c r="H23" s="300">
        <v>10606</v>
      </c>
      <c r="I23" s="285">
        <v>12211</v>
      </c>
      <c r="J23" s="375">
        <f t="shared" si="1"/>
        <v>-13.143886659569233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223</v>
      </c>
      <c r="F25" s="282">
        <v>195</v>
      </c>
      <c r="G25" s="375">
        <f t="shared" si="0"/>
        <v>14.358974358974351</v>
      </c>
      <c r="H25" s="93">
        <v>1153</v>
      </c>
      <c r="I25" s="282">
        <v>661</v>
      </c>
      <c r="J25" s="375">
        <f t="shared" ref="J25:J33" si="2">IF(AND(I25&gt; 0,H25&gt;0,H25&lt;=I25*6),H25/I25*100-100,"-")</f>
        <v>74.432677760968232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2159</v>
      </c>
      <c r="F26" s="282">
        <v>2809</v>
      </c>
      <c r="G26" s="375">
        <f t="shared" ref="G26:G33" si="3">IF(AND(F26&gt; 0,E26&gt;0,E26&lt;=F26*6),E26/F26*100-100,"-")</f>
        <v>-23.139907440370237</v>
      </c>
      <c r="H26" s="93">
        <v>11646</v>
      </c>
      <c r="I26" s="282">
        <v>8091</v>
      </c>
      <c r="J26" s="375">
        <f t="shared" si="2"/>
        <v>43.937708565072313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2735</v>
      </c>
      <c r="F27" s="282">
        <v>3399</v>
      </c>
      <c r="G27" s="375">
        <f t="shared" si="3"/>
        <v>-19.535157399235075</v>
      </c>
      <c r="H27" s="93">
        <v>13680</v>
      </c>
      <c r="I27" s="282">
        <v>9579</v>
      </c>
      <c r="J27" s="375">
        <f t="shared" si="2"/>
        <v>42.812402129658608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447</v>
      </c>
      <c r="F28" s="282">
        <v>578</v>
      </c>
      <c r="G28" s="375">
        <f t="shared" si="3"/>
        <v>-22.664359861591691</v>
      </c>
      <c r="H28" s="93">
        <v>2359</v>
      </c>
      <c r="I28" s="282">
        <v>1643</v>
      </c>
      <c r="J28" s="375">
        <f t="shared" si="2"/>
        <v>43.578819233110153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3071</v>
      </c>
      <c r="F29" s="283">
        <v>2916</v>
      </c>
      <c r="G29" s="375">
        <f t="shared" si="3"/>
        <v>5.3155006858710578</v>
      </c>
      <c r="H29" s="91">
        <v>7757</v>
      </c>
      <c r="I29" s="283">
        <v>9147</v>
      </c>
      <c r="J29" s="375">
        <f t="shared" si="2"/>
        <v>-15.19623920411064</v>
      </c>
    </row>
    <row r="30" spans="2:10" s="9" customFormat="1" x14ac:dyDescent="0.25">
      <c r="B30" s="191"/>
      <c r="C30" s="89"/>
      <c r="D30" s="20" t="s">
        <v>272</v>
      </c>
      <c r="E30" s="300">
        <v>622</v>
      </c>
      <c r="F30" s="285">
        <v>661</v>
      </c>
      <c r="G30" s="375">
        <f t="shared" si="3"/>
        <v>-5.9001512859304057</v>
      </c>
      <c r="H30" s="300">
        <v>1647</v>
      </c>
      <c r="I30" s="285">
        <v>2702</v>
      </c>
      <c r="J30" s="375">
        <f t="shared" si="2"/>
        <v>-39.045151739452258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9619</v>
      </c>
      <c r="F31" s="285">
        <v>2409</v>
      </c>
      <c r="G31" s="375">
        <f t="shared" si="3"/>
        <v>299.29431299294311</v>
      </c>
      <c r="H31" s="300">
        <v>28493</v>
      </c>
      <c r="I31" s="285">
        <v>9141</v>
      </c>
      <c r="J31" s="375">
        <f t="shared" si="2"/>
        <v>211.70550268023192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787</v>
      </c>
      <c r="F32" s="283">
        <v>1235</v>
      </c>
      <c r="G32" s="375">
        <f t="shared" si="3"/>
        <v>-36.275303643724698</v>
      </c>
      <c r="H32" s="91">
        <v>1338</v>
      </c>
      <c r="I32" s="283">
        <v>3713</v>
      </c>
      <c r="J32" s="375">
        <f t="shared" si="2"/>
        <v>-63.96444923242661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86693</v>
      </c>
      <c r="F33" s="75">
        <f>F10+F11+F12+F14+F15+F16+F17+F18+F19+F20+F21+F25+F26+F27+F28+F29+F31+F32</f>
        <v>72355</v>
      </c>
      <c r="G33" s="374">
        <f t="shared" si="3"/>
        <v>19.816184092322572</v>
      </c>
      <c r="H33" s="75">
        <f>H10+H11+H12+H14+H15+H16+H17+H18+H19+H20+H21+H25+H26+H27+H28+H29+H31+H32</f>
        <v>247453</v>
      </c>
      <c r="I33" s="75">
        <f>I10+I11+I12+I14+I15+I16+I17+I18+I19+I20+I21+I25+I26+I27+I28+I29+I31+I32</f>
        <v>224802</v>
      </c>
      <c r="J33" s="374">
        <f t="shared" si="2"/>
        <v>10.075977971726232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142179</v>
      </c>
      <c r="F10" s="336"/>
      <c r="G10" s="336"/>
      <c r="H10" s="337">
        <v>60610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6217</v>
      </c>
      <c r="F11" s="335">
        <v>31729</v>
      </c>
      <c r="G11" s="335">
        <v>103054</v>
      </c>
      <c r="H11" s="337">
        <v>3445</v>
      </c>
    </row>
    <row r="12" spans="2:8" x14ac:dyDescent="0.25">
      <c r="B12" s="328" t="s">
        <v>26</v>
      </c>
      <c r="C12" s="322" t="s">
        <v>228</v>
      </c>
      <c r="D12" s="339"/>
      <c r="E12" s="338">
        <v>4339</v>
      </c>
      <c r="F12" s="337"/>
      <c r="G12" s="337"/>
      <c r="H12" s="337">
        <v>961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57100</v>
      </c>
      <c r="F13" s="338">
        <v>14205</v>
      </c>
      <c r="G13" s="338">
        <v>30770</v>
      </c>
      <c r="H13" s="338">
        <v>32662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59300</v>
      </c>
      <c r="F14" s="338">
        <v>6664</v>
      </c>
      <c r="G14" s="338">
        <v>37870</v>
      </c>
      <c r="H14" s="338">
        <v>21448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8786</v>
      </c>
      <c r="F15" s="338">
        <v>24</v>
      </c>
      <c r="G15" s="338">
        <v>2910</v>
      </c>
      <c r="H15" s="338">
        <v>1998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9781</v>
      </c>
      <c r="F16" s="338">
        <v>12811</v>
      </c>
      <c r="G16" s="338">
        <v>10592</v>
      </c>
      <c r="H16" s="338">
        <v>8928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11663</v>
      </c>
      <c r="F17" s="341" t="s">
        <v>239</v>
      </c>
      <c r="G17" s="342"/>
      <c r="H17" s="338">
        <v>14467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144074</v>
      </c>
      <c r="F18" s="338">
        <v>9333</v>
      </c>
      <c r="G18" s="338">
        <v>135670</v>
      </c>
      <c r="H18" s="338">
        <v>36508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44669</v>
      </c>
      <c r="F19" s="338">
        <v>22151</v>
      </c>
      <c r="G19" s="338">
        <v>33446</v>
      </c>
      <c r="H19" s="338">
        <v>28838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14247</v>
      </c>
      <c r="F21" s="335">
        <v>4334</v>
      </c>
      <c r="G21" s="335">
        <v>10204</v>
      </c>
      <c r="H21" s="335">
        <v>7757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202667</v>
      </c>
      <c r="F23" s="336">
        <v>161557</v>
      </c>
      <c r="G23" s="336">
        <v>89816</v>
      </c>
      <c r="H23" s="336">
        <v>28493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23229</v>
      </c>
      <c r="F24" s="341" t="s">
        <v>248</v>
      </c>
      <c r="G24" s="342"/>
      <c r="H24" s="336">
        <v>1338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728251</v>
      </c>
      <c r="F25" s="349">
        <f>SUM(F10:F24)</f>
        <v>262808</v>
      </c>
      <c r="G25" s="349">
        <f>SUM(G10:G24)</f>
        <v>454332</v>
      </c>
      <c r="H25" s="349">
        <f>SUM(H10:H24)</f>
        <v>247453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385752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342499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März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&amp;R8.8.2022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834</v>
      </c>
      <c r="G11" s="44">
        <v>870</v>
      </c>
      <c r="H11" s="355">
        <f>IF(AND(G11&gt; 0,F11&gt;0,F11&lt;=G11*6),F11/G11*100-100,"-")</f>
        <v>-4.1379310344827616</v>
      </c>
      <c r="I11" s="360">
        <v>2319</v>
      </c>
      <c r="J11" s="44">
        <v>2283</v>
      </c>
      <c r="K11" s="355">
        <f t="shared" ref="K11:K23" si="0">IF(AND(J11&gt; 0,I11&gt;0,I11&lt;=J11*6),I11/J11*100-100,"-")</f>
        <v>1.5768725361366478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94371</v>
      </c>
      <c r="G12" s="44">
        <v>84019</v>
      </c>
      <c r="H12" s="355">
        <f>IF(AND(G12&gt; 0,F12&gt;0,F12&lt;=G12*6),F12/G12*100-100,"-")</f>
        <v>12.32102262583463</v>
      </c>
      <c r="I12" s="360">
        <v>283775</v>
      </c>
      <c r="J12" s="44">
        <v>249767</v>
      </c>
      <c r="K12" s="355">
        <f t="shared" si="0"/>
        <v>13.615890009488837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6629</v>
      </c>
      <c r="G13" s="44">
        <v>7207</v>
      </c>
      <c r="H13" s="355">
        <f t="shared" ref="H13:H23" si="1">IF(AND(G13&gt; 0,F13&gt;0,F13&lt;=G13*6),F13/G13*100-100,"-")</f>
        <v>-8.0199805744415045</v>
      </c>
      <c r="I13" s="360">
        <v>19444</v>
      </c>
      <c r="J13" s="44">
        <v>20583</v>
      </c>
      <c r="K13" s="355">
        <f t="shared" si="0"/>
        <v>-5.5336928533255616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10372</v>
      </c>
      <c r="G14" s="44">
        <v>12014</v>
      </c>
      <c r="H14" s="355">
        <f t="shared" si="1"/>
        <v>-13.667388047278166</v>
      </c>
      <c r="I14" s="360">
        <v>31238</v>
      </c>
      <c r="J14" s="44">
        <v>35953</v>
      </c>
      <c r="K14" s="355">
        <f t="shared" si="0"/>
        <v>-13.114343726531857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31991</v>
      </c>
      <c r="G15" s="44">
        <v>35098</v>
      </c>
      <c r="H15" s="355">
        <f t="shared" si="1"/>
        <v>-8.8523562596159309</v>
      </c>
      <c r="I15" s="360">
        <v>93611</v>
      </c>
      <c r="J15" s="44">
        <v>100356</v>
      </c>
      <c r="K15" s="355">
        <f t="shared" si="0"/>
        <v>-6.7210729801905273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13897</v>
      </c>
      <c r="G17" s="44">
        <v>15869</v>
      </c>
      <c r="H17" s="355">
        <f t="shared" si="1"/>
        <v>-12.426743966223455</v>
      </c>
      <c r="I17" s="360">
        <v>41480</v>
      </c>
      <c r="J17" s="44">
        <v>42344</v>
      </c>
      <c r="K17" s="355">
        <f t="shared" si="0"/>
        <v>-2.0404307576043834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3031</v>
      </c>
      <c r="G18" s="44">
        <v>3346</v>
      </c>
      <c r="H18" s="355">
        <f t="shared" si="1"/>
        <v>-9.4142259414226004</v>
      </c>
      <c r="I18" s="360">
        <v>9177</v>
      </c>
      <c r="J18" s="44">
        <v>9687</v>
      </c>
      <c r="K18" s="355">
        <f t="shared" si="0"/>
        <v>-5.2647878600185862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161125</v>
      </c>
      <c r="G19" s="50">
        <f>SUM(G11:G18)</f>
        <v>158423</v>
      </c>
      <c r="H19" s="384">
        <f t="shared" si="1"/>
        <v>1.7055604299880684</v>
      </c>
      <c r="I19" s="50">
        <f>SUM(I11:I18)</f>
        <v>481044</v>
      </c>
      <c r="J19" s="50">
        <f>SUM(J11:J18)</f>
        <v>460973</v>
      </c>
      <c r="K19" s="384">
        <f t="shared" si="0"/>
        <v>4.3540511049453983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827</v>
      </c>
      <c r="G21" s="57">
        <v>741</v>
      </c>
      <c r="H21" s="355">
        <f t="shared" si="1"/>
        <v>11.605937921727389</v>
      </c>
      <c r="I21" s="56">
        <v>2256</v>
      </c>
      <c r="J21" s="57">
        <v>2518</v>
      </c>
      <c r="K21" s="355">
        <f t="shared" si="0"/>
        <v>-10.405083399523434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162168</v>
      </c>
      <c r="G23" s="45">
        <v>157632</v>
      </c>
      <c r="H23" s="355">
        <f t="shared" si="1"/>
        <v>2.877588306942755</v>
      </c>
      <c r="I23" s="44">
        <v>477569</v>
      </c>
      <c r="J23" s="45">
        <v>462006</v>
      </c>
      <c r="K23" s="355">
        <f t="shared" si="0"/>
        <v>3.3685709709397713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2134323</v>
      </c>
      <c r="G11" s="45">
        <v>3001979</v>
      </c>
      <c r="H11" s="355">
        <f t="shared" ref="H11:H26" si="0">IF(AND(G11&gt; 0,F11&gt;0,F11&lt;=G11*6),F11/G11*100-100,"-")</f>
        <v>-28.90280045263475</v>
      </c>
      <c r="I11" s="44">
        <v>6444014</v>
      </c>
      <c r="J11" s="45">
        <v>8334024</v>
      </c>
      <c r="K11" s="355">
        <f t="shared" ref="K11:K26" si="1">IF(AND(J11&gt; 0,I11&gt;0,I11&lt;=J11*6),I11/J11*100-100,"-")</f>
        <v>-22.678240427433366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946457</v>
      </c>
      <c r="G12" s="45">
        <v>860760</v>
      </c>
      <c r="H12" s="355">
        <f t="shared" si="0"/>
        <v>9.955969143547577</v>
      </c>
      <c r="I12" s="44">
        <v>2363487</v>
      </c>
      <c r="J12" s="45">
        <v>2979635</v>
      </c>
      <c r="K12" s="355">
        <f t="shared" si="1"/>
        <v>-20.678640169013988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943992</v>
      </c>
      <c r="G13" s="45">
        <v>824713</v>
      </c>
      <c r="H13" s="355">
        <f t="shared" si="0"/>
        <v>14.463092008977668</v>
      </c>
      <c r="I13" s="44">
        <v>2051643</v>
      </c>
      <c r="J13" s="45">
        <v>1913299</v>
      </c>
      <c r="K13" s="355">
        <f t="shared" si="1"/>
        <v>7.2306523967241958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717849</v>
      </c>
      <c r="G14" s="45">
        <v>599182</v>
      </c>
      <c r="H14" s="355">
        <f t="shared" si="0"/>
        <v>19.804833923582478</v>
      </c>
      <c r="I14" s="44">
        <v>1903350</v>
      </c>
      <c r="J14" s="45">
        <v>1761180</v>
      </c>
      <c r="K14" s="355">
        <f t="shared" si="1"/>
        <v>8.0724287125676994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857677</v>
      </c>
      <c r="G15" s="45">
        <v>484366</v>
      </c>
      <c r="H15" s="355">
        <f t="shared" si="0"/>
        <v>77.072090113674363</v>
      </c>
      <c r="I15" s="44">
        <v>1996092</v>
      </c>
      <c r="J15" s="45">
        <v>2012419</v>
      </c>
      <c r="K15" s="355">
        <f t="shared" si="1"/>
        <v>-0.81131215716011695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985352</v>
      </c>
      <c r="G21" s="45">
        <v>1326272</v>
      </c>
      <c r="H21" s="355">
        <f t="shared" si="0"/>
        <v>-25.705134391738653</v>
      </c>
      <c r="I21" s="44">
        <v>3823505</v>
      </c>
      <c r="J21" s="45">
        <v>4860122</v>
      </c>
      <c r="K21" s="355">
        <f t="shared" si="1"/>
        <v>-21.329032481077633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6585650</v>
      </c>
      <c r="G30" s="75">
        <v>7097272</v>
      </c>
      <c r="H30" s="357">
        <f t="shared" si="2"/>
        <v>-7.2087134324286808</v>
      </c>
      <c r="I30" s="75">
        <v>18582091</v>
      </c>
      <c r="J30" s="75">
        <v>21860679</v>
      </c>
      <c r="K30" s="357">
        <f t="shared" si="3"/>
        <v>-14.99764943257253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162168</v>
      </c>
      <c r="G32" s="80">
        <v>157632</v>
      </c>
      <c r="H32" s="355">
        <f t="shared" si="2"/>
        <v>2.877588306942755</v>
      </c>
      <c r="I32" s="80">
        <v>477569</v>
      </c>
      <c r="J32" s="80">
        <v>462006</v>
      </c>
      <c r="K32" s="355">
        <f t="shared" si="3"/>
        <v>3.3685709709397713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6747818</v>
      </c>
      <c r="G34" s="75">
        <f>G30+G31+G32-G33</f>
        <v>7254904</v>
      </c>
      <c r="H34" s="357">
        <f t="shared" si="2"/>
        <v>-6.9895618191501967</v>
      </c>
      <c r="I34" s="75">
        <f>I30+I31+I32-I33</f>
        <v>19059660</v>
      </c>
      <c r="J34" s="75">
        <f>J30+J31+J32-J33</f>
        <v>22322685</v>
      </c>
      <c r="K34" s="357">
        <f t="shared" si="3"/>
        <v>-14.617529208515919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51</v>
      </c>
      <c r="G35" s="80">
        <f>G36-G34</f>
        <v>2329</v>
      </c>
      <c r="H35" s="382" t="s">
        <v>49</v>
      </c>
      <c r="I35" s="80">
        <f>I36-I34</f>
        <v>-101</v>
      </c>
      <c r="J35" s="80">
        <f>J36-J34</f>
        <v>29251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6747869</v>
      </c>
      <c r="G36" s="75">
        <v>7257233</v>
      </c>
      <c r="H36" s="357">
        <f t="shared" si="2"/>
        <v>-7.0187080943935598</v>
      </c>
      <c r="I36" s="75">
        <v>19059559</v>
      </c>
      <c r="J36" s="75">
        <v>22351936</v>
      </c>
      <c r="K36" s="357">
        <f t="shared" si="3"/>
        <v>-14.729717372132782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371.38</v>
      </c>
      <c r="G11" s="377">
        <v>197.72</v>
      </c>
      <c r="H11" s="355">
        <f>IF(AND(G11&lt;&gt;"-",F11&lt;&gt;"-"),IF((F11&lt;=G11*6),F11/G11*100-100,"-"),"-")</f>
        <v>87.831276552700785</v>
      </c>
      <c r="I11" s="377">
        <v>345.87</v>
      </c>
      <c r="J11" s="377">
        <v>308.35000000000002</v>
      </c>
      <c r="K11" s="355">
        <f>IF(AND(J11&lt;&gt;"-",I11&lt;&gt;"-"),IF((I11&lt;=J11*6),I11/J11*100-100,"-"),"-")</f>
        <v>12.16799091940976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412.45</v>
      </c>
      <c r="G12" s="377">
        <v>252.21</v>
      </c>
      <c r="H12" s="355">
        <f t="shared" ref="H12:H27" si="0">IF(AND(G12&lt;&gt;"-",F12&lt;&gt;"-"),IF((F12&lt;=G12*6),F12/G12*100-100,"-"),"-")</f>
        <v>63.534356290392935</v>
      </c>
      <c r="I12" s="377">
        <v>376.28</v>
      </c>
      <c r="J12" s="377">
        <v>365.67</v>
      </c>
      <c r="K12" s="355">
        <f t="shared" ref="K12:K27" si="1">IF(AND(J12&lt;&gt;"-",I12&lt;&gt;"-"),IF((I12&lt;=J12*6),I12/J12*100-100,"-"),"-")</f>
        <v>2.9015232313287669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421.92</v>
      </c>
      <c r="G13" s="377">
        <v>301.08</v>
      </c>
      <c r="H13" s="355">
        <f t="shared" si="0"/>
        <v>40.135512156237553</v>
      </c>
      <c r="I13" s="377">
        <v>400.61</v>
      </c>
      <c r="J13" s="377">
        <v>381.31</v>
      </c>
      <c r="K13" s="355">
        <f t="shared" si="1"/>
        <v>5.061498518265978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410.47</v>
      </c>
      <c r="G14" s="377">
        <v>283.74</v>
      </c>
      <c r="H14" s="355">
        <f t="shared" si="0"/>
        <v>44.664129132304225</v>
      </c>
      <c r="I14" s="377">
        <v>381</v>
      </c>
      <c r="J14" s="377">
        <v>385.07</v>
      </c>
      <c r="K14" s="355">
        <f t="shared" si="1"/>
        <v>-1.0569506842911665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407.27</v>
      </c>
      <c r="G15" s="377">
        <v>298.23</v>
      </c>
      <c r="H15" s="355">
        <f t="shared" si="0"/>
        <v>36.562384736612671</v>
      </c>
      <c r="I15" s="377">
        <v>370.74</v>
      </c>
      <c r="J15" s="377">
        <v>424.07</v>
      </c>
      <c r="K15" s="355">
        <f t="shared" si="1"/>
        <v>-12.575754002876877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403.41</v>
      </c>
      <c r="G21" s="377">
        <v>261.95999999999998</v>
      </c>
      <c r="H21" s="355">
        <f t="shared" si="0"/>
        <v>53.996793403573093</v>
      </c>
      <c r="I21" s="377">
        <v>356.1</v>
      </c>
      <c r="J21" s="377">
        <v>400.05</v>
      </c>
      <c r="K21" s="355">
        <f t="shared" si="1"/>
        <v>-10.986126734158233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398.25</v>
      </c>
      <c r="G30" s="378">
        <v>242.46</v>
      </c>
      <c r="H30" s="385">
        <f>IF(AND(G30&lt;&gt;"-",F30&lt;&gt;"-"),IF((F30&lt;=G30*6),F30/G30*100-100,"-"),"-")</f>
        <v>64.253897550111361</v>
      </c>
      <c r="I30" s="378">
        <v>364.16</v>
      </c>
      <c r="J30" s="378">
        <v>359.77</v>
      </c>
      <c r="K30" s="385">
        <f>IF(AND(J30&lt;&gt;"-",I30&lt;&gt;"-"),IF((I30&lt;=J30*6),I30/J30*100-100,"-"),"-")</f>
        <v>1.220224032020468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398.25</v>
      </c>
      <c r="G32" s="378">
        <v>242.46</v>
      </c>
      <c r="H32" s="385">
        <f>IF(AND(G32&lt;&gt;"-",F32&lt;&gt;"-"),IF((F32&lt;=G32*6),F32/G32*100-100,"-"),"-")</f>
        <v>64.253897550111361</v>
      </c>
      <c r="I32" s="378">
        <v>364.16</v>
      </c>
      <c r="J32" s="378">
        <v>359.77</v>
      </c>
      <c r="K32" s="385">
        <f>IF(AND(J32&lt;&gt;"-",I32&lt;&gt;"-"),IF((I32&lt;=J32*6),I32/J32*100-100,"-"),"-")</f>
        <v>1.220224032020468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6747869</v>
      </c>
      <c r="G11" s="53">
        <v>7257233</v>
      </c>
      <c r="H11" s="94">
        <f>IF(AND(G11&gt; 0,F11&gt;0,F11&lt;=G11*6),F11/G11*100-100,"-")</f>
        <v>-7.0187080943935598</v>
      </c>
      <c r="I11" s="361">
        <v>19059559</v>
      </c>
      <c r="J11" s="53">
        <v>22351936</v>
      </c>
      <c r="K11" s="94">
        <f>IF(AND(J11&gt; 0,I11&gt;0,I11&lt;=J11*6),I11/J11*100-100,"-")</f>
        <v>-14.729717372132782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1017539</v>
      </c>
      <c r="G14" s="53">
        <v>1037779</v>
      </c>
      <c r="H14" s="94">
        <f>IF(AND(G14&gt; 0,F14&gt;0,F14&lt;=G14*6),F14/G14*100-100,"-")</f>
        <v>-1.950318902194013</v>
      </c>
      <c r="I14" s="283">
        <v>2383933</v>
      </c>
      <c r="J14" s="53">
        <v>2671352</v>
      </c>
      <c r="K14" s="94">
        <f>IF(AND(J14&gt; 0,I14&gt;0,I14&lt;=J14*6),I14/J14*100-100,"-")</f>
        <v>-10.759308395149731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382921</v>
      </c>
      <c r="G17" s="53">
        <v>456814</v>
      </c>
      <c r="H17" s="94">
        <f>IF(AND(G17&gt; 0,F17&gt;0,F17&lt;=G17*6),F17/G17*100-100,"-")</f>
        <v>-16.175730165888083</v>
      </c>
      <c r="I17" s="361">
        <v>1054096</v>
      </c>
      <c r="J17" s="53">
        <v>1368540</v>
      </c>
      <c r="K17" s="94">
        <f>IF(AND(J17&gt; 0,I17&gt;0,I17&lt;=J17*6),I17/J17*100-100,"-")</f>
        <v>-22.976602802987117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-5938</v>
      </c>
      <c r="G20" s="53">
        <v>43549</v>
      </c>
      <c r="H20" s="94" t="str">
        <f>IF(AND(G20&gt; 0,F20&gt;0,F20&lt;=G20*6),F20/G20*100-100,"-")</f>
        <v>-</v>
      </c>
      <c r="I20" s="361">
        <v>43842</v>
      </c>
      <c r="J20" s="53">
        <v>59087</v>
      </c>
      <c r="K20" s="94">
        <f>IF(AND(J20&gt; 0,I20&gt;0,I20&lt;=J20*6),I20/J20*100-100,"-")</f>
        <v>-25.800937600487416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372409</v>
      </c>
      <c r="G23" s="53">
        <v>391512</v>
      </c>
      <c r="H23" s="383" t="s">
        <v>49</v>
      </c>
      <c r="I23" s="361">
        <v>5452</v>
      </c>
      <c r="J23" s="53">
        <v>498128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7781858</v>
      </c>
      <c r="G26" s="365">
        <f>G11+G14+G17-G20-G23</f>
        <v>8316765</v>
      </c>
      <c r="H26" s="366">
        <f>IF(AND(G26&gt; 0,F26&gt;0,F26&lt;=G26*6),F26/G26*100-100,"-")</f>
        <v>-6.4316714491752407</v>
      </c>
      <c r="I26" s="365">
        <f>I11+I14+I17-I20-I23</f>
        <v>22448294</v>
      </c>
      <c r="J26" s="365">
        <f>J11+J14+J17-J20-J23</f>
        <v>25834613</v>
      </c>
      <c r="K26" s="366">
        <f>IF(AND(J26&gt; 0,I26&gt;0,I26&lt;=J26*6),I26/J26*100-100,"-")</f>
        <v>-13.107682317517202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-12068</v>
      </c>
      <c r="G29" s="361">
        <v>17784</v>
      </c>
      <c r="H29" s="94" t="str">
        <f>IF(AND(G29&gt; 0,F29&gt;0,F29&lt;=G29*6),F29/G29*100-100,"-")</f>
        <v>-</v>
      </c>
      <c r="I29" s="53">
        <v>10498</v>
      </c>
      <c r="J29" s="361">
        <v>43001</v>
      </c>
      <c r="K29" s="94">
        <f>IF(AND(J29&gt; 0,I29&gt;0,I29&lt;=J29*6),I29/J29*100-100,"-")</f>
        <v>-75.586614264784544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135003</v>
      </c>
      <c r="G32" s="361">
        <v>165729</v>
      </c>
      <c r="H32" s="94">
        <f>IF(AND(G32&gt; 0,F32&gt;0,F32&lt;=G32*6),F32/G32*100-100,"-")</f>
        <v>-18.539905508390206</v>
      </c>
      <c r="I32" s="53">
        <v>449130</v>
      </c>
      <c r="J32" s="361">
        <v>513750</v>
      </c>
      <c r="K32" s="94">
        <f>IF(AND(J32&gt; 0,I32&gt;0,I32&lt;=J32*6),I32/J32*100-100,"-")</f>
        <v>-12.578102189781021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7658923</v>
      </c>
      <c r="G35" s="365">
        <f>G26-G29-G32</f>
        <v>8133252</v>
      </c>
      <c r="H35" s="366">
        <f>IF(AND(G35&gt; 0,F35&gt;0,F35&lt;=G35*6),F35/G35*100-100,"-")</f>
        <v>-5.8319722541487806</v>
      </c>
      <c r="I35" s="365">
        <f>I26-I29-I32</f>
        <v>21988666</v>
      </c>
      <c r="J35" s="365">
        <f>J26-J29-J32</f>
        <v>25277862</v>
      </c>
      <c r="K35" s="366">
        <f>IF(AND(J35&gt; 0,I35&gt;0,I35&lt;=J35*6),I35/J35*100-100,"-")</f>
        <v>-13.012160601240723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635033</v>
      </c>
      <c r="F12" s="123"/>
      <c r="G12" s="93">
        <v>0</v>
      </c>
      <c r="H12" s="93">
        <v>195503</v>
      </c>
      <c r="I12" s="93">
        <v>26155</v>
      </c>
      <c r="J12" s="93">
        <v>0</v>
      </c>
      <c r="K12" s="93">
        <v>187385</v>
      </c>
      <c r="L12" s="93">
        <v>534670</v>
      </c>
      <c r="M12" s="93">
        <f>E12-G12-H12+I12+J12+K12+L12</f>
        <v>1187740</v>
      </c>
    </row>
    <row r="13" spans="2:13" x14ac:dyDescent="0.25">
      <c r="B13" s="89"/>
      <c r="C13" s="17" t="s">
        <v>106</v>
      </c>
      <c r="D13" s="38">
        <v>2</v>
      </c>
      <c r="E13" s="122">
        <v>1230352</v>
      </c>
      <c r="F13" s="123"/>
      <c r="G13" s="93">
        <v>0</v>
      </c>
      <c r="H13" s="93">
        <v>4006</v>
      </c>
      <c r="I13" s="93">
        <v>0</v>
      </c>
      <c r="J13" s="93">
        <v>0</v>
      </c>
      <c r="K13" s="93">
        <v>4177</v>
      </c>
      <c r="L13" s="93">
        <v>93106</v>
      </c>
      <c r="M13" s="93">
        <f t="shared" ref="M13:M19" si="0">E13-G13-H13+I13+J13+K13+L13</f>
        <v>1323629</v>
      </c>
    </row>
    <row r="14" spans="2:13" x14ac:dyDescent="0.25">
      <c r="B14" s="89"/>
      <c r="C14" s="17" t="s">
        <v>107</v>
      </c>
      <c r="D14" s="38">
        <v>3</v>
      </c>
      <c r="E14" s="122">
        <v>191367</v>
      </c>
      <c r="F14" s="123"/>
      <c r="G14" s="93">
        <v>0</v>
      </c>
      <c r="H14" s="93">
        <v>163017</v>
      </c>
      <c r="I14" s="93">
        <v>350599</v>
      </c>
      <c r="J14" s="93">
        <v>0</v>
      </c>
      <c r="K14" s="93">
        <v>6028</v>
      </c>
      <c r="L14" s="93">
        <v>70101</v>
      </c>
      <c r="M14" s="93">
        <f t="shared" si="0"/>
        <v>455078</v>
      </c>
    </row>
    <row r="15" spans="2:13" x14ac:dyDescent="0.25">
      <c r="B15" s="89"/>
      <c r="C15" s="17" t="s">
        <v>108</v>
      </c>
      <c r="D15" s="38">
        <v>4</v>
      </c>
      <c r="E15" s="122">
        <v>2342690</v>
      </c>
      <c r="F15" s="123"/>
      <c r="G15" s="93">
        <v>156</v>
      </c>
      <c r="H15" s="93">
        <v>18522</v>
      </c>
      <c r="I15" s="93">
        <v>0</v>
      </c>
      <c r="J15" s="93">
        <v>0</v>
      </c>
      <c r="K15" s="93">
        <v>310997</v>
      </c>
      <c r="L15" s="93">
        <v>871453</v>
      </c>
      <c r="M15" s="93">
        <f t="shared" si="0"/>
        <v>3506462</v>
      </c>
    </row>
    <row r="16" spans="2:13" x14ac:dyDescent="0.25">
      <c r="B16" s="89"/>
      <c r="C16" s="17" t="s">
        <v>109</v>
      </c>
      <c r="D16" s="38">
        <v>5</v>
      </c>
      <c r="E16" s="122">
        <v>817191</v>
      </c>
      <c r="F16" s="123"/>
      <c r="G16" s="93">
        <v>1514</v>
      </c>
      <c r="H16" s="93">
        <v>16504</v>
      </c>
      <c r="I16" s="93">
        <v>0</v>
      </c>
      <c r="J16" s="93">
        <v>1940</v>
      </c>
      <c r="K16" s="93">
        <v>42896</v>
      </c>
      <c r="L16" s="93">
        <v>79972</v>
      </c>
      <c r="M16" s="93">
        <f t="shared" si="0"/>
        <v>923981</v>
      </c>
    </row>
    <row r="17" spans="2:13" x14ac:dyDescent="0.25">
      <c r="B17" s="89"/>
      <c r="C17" s="17" t="s">
        <v>110</v>
      </c>
      <c r="D17" s="38">
        <v>6</v>
      </c>
      <c r="E17" s="122">
        <v>205545</v>
      </c>
      <c r="F17" s="123"/>
      <c r="G17" s="93">
        <v>0</v>
      </c>
      <c r="H17" s="93">
        <v>124887</v>
      </c>
      <c r="I17" s="93">
        <v>0</v>
      </c>
      <c r="J17" s="93">
        <v>392</v>
      </c>
      <c r="K17" s="93">
        <v>364</v>
      </c>
      <c r="L17" s="93">
        <v>4450</v>
      </c>
      <c r="M17" s="93">
        <f t="shared" si="0"/>
        <v>85864</v>
      </c>
    </row>
    <row r="18" spans="2:13" x14ac:dyDescent="0.25">
      <c r="B18" s="89"/>
      <c r="C18" s="17" t="s">
        <v>111</v>
      </c>
      <c r="D18" s="38">
        <v>7</v>
      </c>
      <c r="E18" s="122">
        <v>437789</v>
      </c>
      <c r="F18" s="123"/>
      <c r="G18" s="93">
        <v>41248</v>
      </c>
      <c r="H18" s="93">
        <v>13778</v>
      </c>
      <c r="I18" s="93">
        <v>0</v>
      </c>
      <c r="J18" s="93">
        <v>12161</v>
      </c>
      <c r="K18" s="93">
        <v>0</v>
      </c>
      <c r="L18" s="93">
        <v>2160</v>
      </c>
      <c r="M18" s="93">
        <f t="shared" si="0"/>
        <v>397084</v>
      </c>
    </row>
    <row r="19" spans="2:13" x14ac:dyDescent="0.25">
      <c r="B19" s="105"/>
      <c r="C19" s="17" t="s">
        <v>112</v>
      </c>
      <c r="D19" s="38">
        <v>8</v>
      </c>
      <c r="E19" s="122">
        <v>229362</v>
      </c>
      <c r="F19" s="123"/>
      <c r="G19" s="93">
        <v>212</v>
      </c>
      <c r="H19" s="93">
        <v>126205</v>
      </c>
      <c r="I19" s="93">
        <v>3786</v>
      </c>
      <c r="J19" s="93">
        <v>2553</v>
      </c>
      <c r="K19" s="93">
        <v>97311</v>
      </c>
      <c r="L19" s="93">
        <v>14829</v>
      </c>
      <c r="M19" s="93">
        <f t="shared" si="0"/>
        <v>221424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276578</v>
      </c>
      <c r="F22" s="123"/>
      <c r="G22" s="93">
        <v>1720</v>
      </c>
      <c r="H22" s="93">
        <v>54386</v>
      </c>
      <c r="I22" s="93">
        <v>16540</v>
      </c>
      <c r="J22" s="93">
        <v>0</v>
      </c>
      <c r="K22" s="93">
        <v>26639</v>
      </c>
      <c r="L22" s="93">
        <v>122566</v>
      </c>
      <c r="M22" s="93">
        <f>E22-G22-H22+I22+J22+K22+L22</f>
        <v>386217</v>
      </c>
    </row>
    <row r="23" spans="2:13" x14ac:dyDescent="0.25">
      <c r="B23" s="89"/>
      <c r="C23" s="17" t="s">
        <v>115</v>
      </c>
      <c r="D23" s="38">
        <v>10</v>
      </c>
      <c r="E23" s="122">
        <v>268140</v>
      </c>
      <c r="F23" s="123"/>
      <c r="G23" s="93">
        <v>253259</v>
      </c>
      <c r="H23" s="93">
        <v>9671</v>
      </c>
      <c r="I23" s="93">
        <v>20199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25409</v>
      </c>
    </row>
    <row r="24" spans="2:13" x14ac:dyDescent="0.25">
      <c r="B24" s="89"/>
      <c r="C24" s="17" t="s">
        <v>116</v>
      </c>
      <c r="D24" s="38">
        <v>11</v>
      </c>
      <c r="E24" s="122">
        <v>60062</v>
      </c>
      <c r="F24" s="123"/>
      <c r="G24" s="93">
        <v>0</v>
      </c>
      <c r="H24" s="93">
        <v>35720</v>
      </c>
      <c r="I24" s="93">
        <v>5014</v>
      </c>
      <c r="J24" s="93">
        <v>1031</v>
      </c>
      <c r="K24" s="93">
        <v>1317</v>
      </c>
      <c r="L24" s="93">
        <v>9661</v>
      </c>
      <c r="M24" s="93">
        <f t="shared" si="1"/>
        <v>41365</v>
      </c>
    </row>
    <row r="25" spans="2:13" x14ac:dyDescent="0.25">
      <c r="B25" s="89"/>
      <c r="C25" s="17" t="s">
        <v>117</v>
      </c>
      <c r="D25" s="38">
        <v>12</v>
      </c>
      <c r="E25" s="122">
        <v>6002</v>
      </c>
      <c r="F25" s="123"/>
      <c r="G25" s="93">
        <v>0</v>
      </c>
      <c r="H25" s="93">
        <v>334</v>
      </c>
      <c r="I25" s="93">
        <v>2789</v>
      </c>
      <c r="J25" s="93">
        <v>0</v>
      </c>
      <c r="K25" s="93">
        <v>119</v>
      </c>
      <c r="L25" s="93">
        <v>8969</v>
      </c>
      <c r="M25" s="93">
        <f t="shared" si="1"/>
        <v>17545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896</v>
      </c>
      <c r="M26" s="93">
        <f t="shared" si="1"/>
        <v>896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142014</v>
      </c>
      <c r="F28" s="123"/>
      <c r="G28" s="93">
        <v>0</v>
      </c>
      <c r="H28" s="93">
        <v>3343</v>
      </c>
      <c r="I28" s="93">
        <v>0</v>
      </c>
      <c r="J28" s="93">
        <v>0</v>
      </c>
      <c r="K28" s="93">
        <v>0</v>
      </c>
      <c r="L28" s="93">
        <v>249447</v>
      </c>
      <c r="M28" s="93">
        <f t="shared" si="1"/>
        <v>388118</v>
      </c>
    </row>
    <row r="29" spans="2:13" x14ac:dyDescent="0.25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303</v>
      </c>
      <c r="I29" s="93">
        <v>0</v>
      </c>
      <c r="J29" s="93">
        <v>0</v>
      </c>
      <c r="K29" s="93">
        <v>0</v>
      </c>
      <c r="L29" s="93">
        <v>2313</v>
      </c>
      <c r="M29" s="93">
        <f t="shared" si="1"/>
        <v>2010</v>
      </c>
    </row>
    <row r="30" spans="2:13" x14ac:dyDescent="0.25">
      <c r="B30" s="89"/>
      <c r="C30" s="17" t="s">
        <v>284</v>
      </c>
      <c r="D30" s="38">
        <v>17</v>
      </c>
      <c r="E30" s="122">
        <v>271517</v>
      </c>
      <c r="F30" s="126"/>
      <c r="G30" s="93">
        <v>0</v>
      </c>
      <c r="H30" s="93">
        <v>137767</v>
      </c>
      <c r="I30" s="93">
        <v>0</v>
      </c>
      <c r="J30" s="93">
        <v>25729</v>
      </c>
      <c r="K30" s="93">
        <v>6234</v>
      </c>
      <c r="L30" s="93">
        <v>87514</v>
      </c>
      <c r="M30" s="93">
        <f t="shared" si="1"/>
        <v>253227</v>
      </c>
    </row>
    <row r="31" spans="2:13" x14ac:dyDescent="0.25">
      <c r="B31" s="89"/>
      <c r="C31" s="17" t="s">
        <v>124</v>
      </c>
      <c r="D31" s="38">
        <v>18</v>
      </c>
      <c r="E31" s="122">
        <v>274914</v>
      </c>
      <c r="F31" s="123"/>
      <c r="G31" s="93">
        <v>0</v>
      </c>
      <c r="H31" s="93">
        <v>17572</v>
      </c>
      <c r="I31" s="93">
        <v>0</v>
      </c>
      <c r="J31" s="93">
        <v>0</v>
      </c>
      <c r="K31" s="93">
        <v>48</v>
      </c>
      <c r="L31" s="93">
        <v>4898</v>
      </c>
      <c r="M31" s="93">
        <f t="shared" si="1"/>
        <v>262288</v>
      </c>
    </row>
    <row r="32" spans="2:13" x14ac:dyDescent="0.25">
      <c r="B32" s="89"/>
      <c r="C32" s="17" t="s">
        <v>125</v>
      </c>
      <c r="D32" s="38">
        <v>19</v>
      </c>
      <c r="E32" s="122">
        <v>138882</v>
      </c>
      <c r="F32" s="123"/>
      <c r="G32" s="93">
        <v>47829</v>
      </c>
      <c r="H32" s="93">
        <v>0</v>
      </c>
      <c r="I32" s="93">
        <v>0</v>
      </c>
      <c r="J32" s="93">
        <v>0</v>
      </c>
      <c r="K32" s="93">
        <v>30089</v>
      </c>
      <c r="L32" s="93">
        <v>2911</v>
      </c>
      <c r="M32" s="93">
        <f t="shared" si="1"/>
        <v>124053</v>
      </c>
    </row>
    <row r="33" spans="2:13" x14ac:dyDescent="0.25">
      <c r="B33" s="89"/>
      <c r="C33" s="17" t="s">
        <v>126</v>
      </c>
      <c r="D33" s="38">
        <v>20</v>
      </c>
      <c r="E33" s="122">
        <v>27888</v>
      </c>
      <c r="F33" s="123"/>
      <c r="G33" s="93">
        <v>0</v>
      </c>
      <c r="H33" s="93">
        <v>22283</v>
      </c>
      <c r="I33" s="93">
        <v>0</v>
      </c>
      <c r="J33" s="93">
        <v>0</v>
      </c>
      <c r="K33" s="93">
        <v>17125</v>
      </c>
      <c r="L33" s="93">
        <v>5030</v>
      </c>
      <c r="M33" s="93">
        <f t="shared" si="1"/>
        <v>27760</v>
      </c>
    </row>
    <row r="34" spans="2:13" x14ac:dyDescent="0.25">
      <c r="B34" s="89"/>
      <c r="C34" s="17" t="s">
        <v>127</v>
      </c>
      <c r="D34" s="38">
        <v>21</v>
      </c>
      <c r="E34" s="122">
        <v>103597</v>
      </c>
      <c r="F34" s="123"/>
      <c r="G34" s="93">
        <v>48958</v>
      </c>
      <c r="H34" s="93">
        <v>73738</v>
      </c>
      <c r="I34" s="93">
        <v>92922</v>
      </c>
      <c r="J34" s="93">
        <v>0</v>
      </c>
      <c r="K34" s="93">
        <v>0</v>
      </c>
      <c r="L34" s="93">
        <v>25249</v>
      </c>
      <c r="M34" s="93">
        <f t="shared" si="1"/>
        <v>99072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7658923</v>
      </c>
      <c r="F35" s="128"/>
      <c r="G35" s="127">
        <f>SUM(G12:G34)</f>
        <v>394896</v>
      </c>
      <c r="H35" s="127">
        <f t="shared" ref="H35:M35" si="2">SUM(H12:H34)</f>
        <v>1017539</v>
      </c>
      <c r="I35" s="127">
        <f t="shared" si="2"/>
        <v>518004</v>
      </c>
      <c r="J35" s="127">
        <f t="shared" si="2"/>
        <v>43806</v>
      </c>
      <c r="K35" s="127">
        <f t="shared" si="2"/>
        <v>730729</v>
      </c>
      <c r="L35" s="127">
        <f t="shared" si="2"/>
        <v>2190195</v>
      </c>
      <c r="M35" s="129">
        <f t="shared" si="2"/>
        <v>9729222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22039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3690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Daten&amp;R8.8.2022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635033</v>
      </c>
      <c r="F11" s="93">
        <v>570862</v>
      </c>
      <c r="G11" s="355">
        <f t="shared" ref="G11:G18" si="0">IF(AND(F11&gt; 0,E11&gt;0,E11&lt;=F11*6),E11/F11*100-100,"-")</f>
        <v>11.241070521421975</v>
      </c>
      <c r="H11" s="93">
        <v>1746939</v>
      </c>
      <c r="I11" s="93">
        <v>1663440</v>
      </c>
      <c r="J11" s="355">
        <f t="shared" ref="J11:J18" si="1">IF(AND(I11&gt; 0,H11&gt;0,H11&lt;=I11*6),H11/I11*100-100,"-")</f>
        <v>5.0196580580002887</v>
      </c>
    </row>
    <row r="12" spans="2:14" x14ac:dyDescent="0.25">
      <c r="B12" s="89"/>
      <c r="C12" s="17" t="s">
        <v>106</v>
      </c>
      <c r="D12" s="38">
        <v>2</v>
      </c>
      <c r="E12" s="93">
        <v>1230352</v>
      </c>
      <c r="F12" s="93">
        <v>1483813</v>
      </c>
      <c r="G12" s="355">
        <f t="shared" si="0"/>
        <v>-17.081734692983559</v>
      </c>
      <c r="H12" s="93">
        <v>3691552</v>
      </c>
      <c r="I12" s="93">
        <v>4671552</v>
      </c>
      <c r="J12" s="355">
        <f t="shared" si="1"/>
        <v>-20.978038990040133</v>
      </c>
    </row>
    <row r="13" spans="2:14" x14ac:dyDescent="0.25">
      <c r="B13" s="89"/>
      <c r="C13" s="17" t="s">
        <v>107</v>
      </c>
      <c r="D13" s="38">
        <v>3</v>
      </c>
      <c r="E13" s="93">
        <v>191367</v>
      </c>
      <c r="F13" s="93">
        <v>178169</v>
      </c>
      <c r="G13" s="355">
        <f t="shared" si="0"/>
        <v>7.4075737081085862</v>
      </c>
      <c r="H13" s="93">
        <v>794492</v>
      </c>
      <c r="I13" s="93">
        <v>673331</v>
      </c>
      <c r="J13" s="355">
        <f t="shared" si="1"/>
        <v>17.994270277174223</v>
      </c>
    </row>
    <row r="14" spans="2:14" x14ac:dyDescent="0.25">
      <c r="B14" s="89"/>
      <c r="C14" s="17" t="s">
        <v>108</v>
      </c>
      <c r="D14" s="38">
        <v>4</v>
      </c>
      <c r="E14" s="93">
        <v>2342690</v>
      </c>
      <c r="F14" s="93">
        <v>2346575</v>
      </c>
      <c r="G14" s="355">
        <f t="shared" si="0"/>
        <v>-0.16556044447759177</v>
      </c>
      <c r="H14" s="93">
        <v>6697832</v>
      </c>
      <c r="I14" s="93">
        <v>7786731</v>
      </c>
      <c r="J14" s="355">
        <f t="shared" si="1"/>
        <v>-13.984032580552736</v>
      </c>
    </row>
    <row r="15" spans="2:14" x14ac:dyDescent="0.25">
      <c r="B15" s="89"/>
      <c r="C15" s="17" t="s">
        <v>109</v>
      </c>
      <c r="D15" s="38">
        <v>5</v>
      </c>
      <c r="E15" s="93">
        <v>817191</v>
      </c>
      <c r="F15" s="93">
        <v>1196814</v>
      </c>
      <c r="G15" s="355">
        <f t="shared" si="0"/>
        <v>-31.719465180053035</v>
      </c>
      <c r="H15" s="93">
        <v>2373461</v>
      </c>
      <c r="I15" s="93">
        <v>3393148</v>
      </c>
      <c r="J15" s="355">
        <f t="shared" si="1"/>
        <v>-30.051356439506918</v>
      </c>
    </row>
    <row r="16" spans="2:14" x14ac:dyDescent="0.25">
      <c r="B16" s="89"/>
      <c r="C16" s="17" t="s">
        <v>110</v>
      </c>
      <c r="D16" s="38">
        <v>6</v>
      </c>
      <c r="E16" s="93">
        <v>205545</v>
      </c>
      <c r="F16" s="93">
        <v>133656</v>
      </c>
      <c r="G16" s="355">
        <f t="shared" si="0"/>
        <v>53.786586460764966</v>
      </c>
      <c r="H16" s="93">
        <v>465533</v>
      </c>
      <c r="I16" s="93">
        <v>512493</v>
      </c>
      <c r="J16" s="355">
        <f t="shared" si="1"/>
        <v>-9.163051983149046</v>
      </c>
    </row>
    <row r="17" spans="2:10" x14ac:dyDescent="0.25">
      <c r="B17" s="89"/>
      <c r="C17" s="17" t="s">
        <v>111</v>
      </c>
      <c r="D17" s="38">
        <v>7</v>
      </c>
      <c r="E17" s="93">
        <v>437789</v>
      </c>
      <c r="F17" s="93">
        <v>299718</v>
      </c>
      <c r="G17" s="355">
        <f t="shared" si="0"/>
        <v>46.066969618107692</v>
      </c>
      <c r="H17" s="93">
        <v>1211425</v>
      </c>
      <c r="I17" s="93">
        <v>950888</v>
      </c>
      <c r="J17" s="355">
        <f t="shared" si="1"/>
        <v>27.39933619942623</v>
      </c>
    </row>
    <row r="18" spans="2:10" x14ac:dyDescent="0.25">
      <c r="B18" s="105"/>
      <c r="C18" s="17" t="s">
        <v>112</v>
      </c>
      <c r="D18" s="38">
        <v>8</v>
      </c>
      <c r="E18" s="93">
        <v>229362</v>
      </c>
      <c r="F18" s="93">
        <v>251562</v>
      </c>
      <c r="G18" s="355">
        <f t="shared" si="0"/>
        <v>-8.8248622605958076</v>
      </c>
      <c r="H18" s="93">
        <v>720583</v>
      </c>
      <c r="I18" s="93">
        <v>592000</v>
      </c>
      <c r="J18" s="355">
        <f t="shared" si="1"/>
        <v>21.72010135135136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276578</v>
      </c>
      <c r="F21" s="93">
        <v>231477</v>
      </c>
      <c r="G21" s="355">
        <f t="shared" ref="G21:G34" si="2">IF(AND(F21&gt; 0,E21&gt;0,E21&lt;=F21*6),E21/F21*100-100,"-")</f>
        <v>19.484009210418307</v>
      </c>
      <c r="H21" s="93">
        <v>715322</v>
      </c>
      <c r="I21" s="93">
        <v>702307</v>
      </c>
      <c r="J21" s="355">
        <f t="shared" ref="J21:J34" si="3">IF(AND(I21&gt; 0,H21&gt;0,H21&lt;=I21*6),H21/I21*100-100,"-")</f>
        <v>1.853178168521751</v>
      </c>
    </row>
    <row r="22" spans="2:10" x14ac:dyDescent="0.25">
      <c r="B22" s="89"/>
      <c r="C22" s="17" t="s">
        <v>115</v>
      </c>
      <c r="D22" s="38">
        <v>10</v>
      </c>
      <c r="E22" s="93">
        <v>268140</v>
      </c>
      <c r="F22" s="93">
        <v>296634</v>
      </c>
      <c r="G22" s="355">
        <f t="shared" si="2"/>
        <v>-9.6057768158741084</v>
      </c>
      <c r="H22" s="93">
        <v>804387</v>
      </c>
      <c r="I22" s="93">
        <v>945476</v>
      </c>
      <c r="J22" s="355">
        <f t="shared" si="3"/>
        <v>-14.922536373213063</v>
      </c>
    </row>
    <row r="23" spans="2:10" x14ac:dyDescent="0.25">
      <c r="B23" s="89"/>
      <c r="C23" s="17" t="s">
        <v>116</v>
      </c>
      <c r="D23" s="38">
        <v>11</v>
      </c>
      <c r="E23" s="93">
        <v>60062</v>
      </c>
      <c r="F23" s="93">
        <v>34537</v>
      </c>
      <c r="G23" s="355">
        <f t="shared" si="2"/>
        <v>73.906245475866456</v>
      </c>
      <c r="H23" s="93">
        <v>178241</v>
      </c>
      <c r="I23" s="93">
        <v>106212</v>
      </c>
      <c r="J23" s="355">
        <f t="shared" si="3"/>
        <v>67.816254283885058</v>
      </c>
    </row>
    <row r="24" spans="2:10" x14ac:dyDescent="0.25">
      <c r="B24" s="89"/>
      <c r="C24" s="17" t="s">
        <v>117</v>
      </c>
      <c r="D24" s="38">
        <v>12</v>
      </c>
      <c r="E24" s="93">
        <v>6002</v>
      </c>
      <c r="F24" s="93">
        <v>6510</v>
      </c>
      <c r="G24" s="355">
        <f t="shared" si="2"/>
        <v>-7.8033794162826382</v>
      </c>
      <c r="H24" s="93">
        <v>16544</v>
      </c>
      <c r="I24" s="93">
        <v>16700</v>
      </c>
      <c r="J24" s="355">
        <f t="shared" si="3"/>
        <v>-0.93413173652695036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142014</v>
      </c>
      <c r="F27" s="93">
        <v>301977</v>
      </c>
      <c r="G27" s="355">
        <f t="shared" si="2"/>
        <v>-52.971915079625269</v>
      </c>
      <c r="H27" s="93">
        <v>491273</v>
      </c>
      <c r="I27" s="93">
        <v>1145523</v>
      </c>
      <c r="J27" s="355">
        <f t="shared" si="3"/>
        <v>-57.113650271535363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13</v>
      </c>
      <c r="I28" s="93">
        <v>4</v>
      </c>
      <c r="J28" s="355">
        <f t="shared" si="3"/>
        <v>225</v>
      </c>
    </row>
    <row r="29" spans="2:10" x14ac:dyDescent="0.25">
      <c r="B29" s="89"/>
      <c r="C29" s="17" t="s">
        <v>122</v>
      </c>
      <c r="D29" s="38">
        <v>17</v>
      </c>
      <c r="E29" s="93">
        <v>271517</v>
      </c>
      <c r="F29" s="93">
        <v>208168</v>
      </c>
      <c r="G29" s="355">
        <f t="shared" si="2"/>
        <v>30.431670573767349</v>
      </c>
      <c r="H29" s="93">
        <v>728251</v>
      </c>
      <c r="I29" s="93">
        <v>627019</v>
      </c>
      <c r="J29" s="355">
        <f t="shared" si="3"/>
        <v>16.144965304081694</v>
      </c>
    </row>
    <row r="30" spans="2:10" x14ac:dyDescent="0.25">
      <c r="B30" s="89"/>
      <c r="C30" s="17" t="s">
        <v>124</v>
      </c>
      <c r="D30" s="38">
        <v>18</v>
      </c>
      <c r="E30" s="93">
        <v>274914</v>
      </c>
      <c r="F30" s="93">
        <v>282191</v>
      </c>
      <c r="G30" s="355">
        <f t="shared" si="2"/>
        <v>-2.5787498538224156</v>
      </c>
      <c r="H30" s="93">
        <v>570875</v>
      </c>
      <c r="I30" s="93">
        <v>562633</v>
      </c>
      <c r="J30" s="355">
        <f t="shared" si="3"/>
        <v>1.4648980774323519</v>
      </c>
    </row>
    <row r="31" spans="2:10" x14ac:dyDescent="0.25">
      <c r="B31" s="89"/>
      <c r="C31" s="17" t="s">
        <v>125</v>
      </c>
      <c r="D31" s="38">
        <v>19</v>
      </c>
      <c r="E31" s="93">
        <v>138882</v>
      </c>
      <c r="F31" s="93">
        <v>150886</v>
      </c>
      <c r="G31" s="355">
        <f t="shared" si="2"/>
        <v>-7.9556751454740606</v>
      </c>
      <c r="H31" s="93">
        <v>394339</v>
      </c>
      <c r="I31" s="93">
        <v>496079</v>
      </c>
      <c r="J31" s="355">
        <f t="shared" si="3"/>
        <v>-20.50883024679537</v>
      </c>
    </row>
    <row r="32" spans="2:10" x14ac:dyDescent="0.25">
      <c r="B32" s="89"/>
      <c r="C32" s="17" t="s">
        <v>126</v>
      </c>
      <c r="D32" s="38">
        <v>20</v>
      </c>
      <c r="E32" s="93">
        <v>27888</v>
      </c>
      <c r="F32" s="93">
        <v>30779</v>
      </c>
      <c r="G32" s="355">
        <f t="shared" si="2"/>
        <v>-9.3927677962247031</v>
      </c>
      <c r="H32" s="93">
        <v>85842</v>
      </c>
      <c r="I32" s="93">
        <v>82656</v>
      </c>
      <c r="J32" s="355">
        <f t="shared" si="3"/>
        <v>3.8545296167247471</v>
      </c>
    </row>
    <row r="33" spans="2:10" x14ac:dyDescent="0.25">
      <c r="B33" s="105"/>
      <c r="C33" s="17" t="s">
        <v>127</v>
      </c>
      <c r="D33" s="38">
        <v>21</v>
      </c>
      <c r="E33" s="93">
        <v>103597</v>
      </c>
      <c r="F33" s="93">
        <v>128924</v>
      </c>
      <c r="G33" s="355">
        <f t="shared" si="2"/>
        <v>-19.64490707703763</v>
      </c>
      <c r="H33" s="93">
        <v>301762</v>
      </c>
      <c r="I33" s="93">
        <v>349670</v>
      </c>
      <c r="J33" s="355">
        <f t="shared" si="3"/>
        <v>-13.700918008407925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7658923</v>
      </c>
      <c r="F34" s="129">
        <f>SUM(F11:F33)</f>
        <v>8133252</v>
      </c>
      <c r="G34" s="357">
        <f t="shared" si="2"/>
        <v>-5.8319722541487806</v>
      </c>
      <c r="H34" s="75">
        <f>SUM(H11:H33)</f>
        <v>21988666</v>
      </c>
      <c r="I34" s="75">
        <f>SUM(I11:I33)</f>
        <v>25277862</v>
      </c>
      <c r="J34" s="357">
        <f t="shared" si="3"/>
        <v>-13.012160601240723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722055</v>
      </c>
      <c r="F11" s="358">
        <v>570798</v>
      </c>
      <c r="G11" s="355">
        <f t="shared" ref="G11:G18" si="0">IF(AND(F11&gt; 0,E11&gt;0,E11&lt;=F11*6),E11/F11*100-100,"-")</f>
        <v>26.499216885833519</v>
      </c>
      <c r="H11" s="359">
        <v>2474557</v>
      </c>
      <c r="I11" s="359">
        <v>1906533</v>
      </c>
      <c r="J11" s="355">
        <f t="shared" ref="J11:J18" si="1">IF(AND(I11&gt; 0,H11&gt;0,H11&lt;=I11*6),H11/I11*100-100,"-")</f>
        <v>29.79355720567122</v>
      </c>
    </row>
    <row r="12" spans="2:14" x14ac:dyDescent="0.25">
      <c r="B12" s="89"/>
      <c r="C12" s="17" t="s">
        <v>106</v>
      </c>
      <c r="D12" s="38">
        <v>2</v>
      </c>
      <c r="E12" s="358">
        <v>97283</v>
      </c>
      <c r="F12" s="358">
        <v>103548</v>
      </c>
      <c r="G12" s="355">
        <f t="shared" si="0"/>
        <v>-6.0503341445513144</v>
      </c>
      <c r="H12" s="359">
        <v>195236</v>
      </c>
      <c r="I12" s="359">
        <v>336847</v>
      </c>
      <c r="J12" s="355">
        <f t="shared" si="1"/>
        <v>-42.040154729001586</v>
      </c>
    </row>
    <row r="13" spans="2:14" x14ac:dyDescent="0.25">
      <c r="B13" s="89"/>
      <c r="C13" s="17" t="s">
        <v>107</v>
      </c>
      <c r="D13" s="38">
        <v>3</v>
      </c>
      <c r="E13" s="358">
        <v>76129</v>
      </c>
      <c r="F13" s="358">
        <v>44743</v>
      </c>
      <c r="G13" s="355">
        <f t="shared" si="0"/>
        <v>70.147285608922061</v>
      </c>
      <c r="H13" s="359">
        <v>141826</v>
      </c>
      <c r="I13" s="359">
        <v>116339</v>
      </c>
      <c r="J13" s="355">
        <f t="shared" si="1"/>
        <v>21.907528859625742</v>
      </c>
    </row>
    <row r="14" spans="2:14" x14ac:dyDescent="0.25">
      <c r="B14" s="89"/>
      <c r="C14" s="17" t="s">
        <v>108</v>
      </c>
      <c r="D14" s="38">
        <v>4</v>
      </c>
      <c r="E14" s="358">
        <v>1182450</v>
      </c>
      <c r="F14" s="358">
        <v>1459620</v>
      </c>
      <c r="G14" s="355">
        <f t="shared" si="0"/>
        <v>-18.989188966991406</v>
      </c>
      <c r="H14" s="359">
        <v>2732111</v>
      </c>
      <c r="I14" s="359">
        <v>3529119</v>
      </c>
      <c r="J14" s="355">
        <f t="shared" si="1"/>
        <v>-22.583766656777513</v>
      </c>
    </row>
    <row r="15" spans="2:14" x14ac:dyDescent="0.25">
      <c r="B15" s="89"/>
      <c r="C15" s="17" t="s">
        <v>109</v>
      </c>
      <c r="D15" s="38">
        <v>5</v>
      </c>
      <c r="E15" s="358">
        <v>122868</v>
      </c>
      <c r="F15" s="358">
        <v>480219</v>
      </c>
      <c r="G15" s="355">
        <f t="shared" si="0"/>
        <v>-74.414173533325425</v>
      </c>
      <c r="H15" s="359">
        <v>389051</v>
      </c>
      <c r="I15" s="359">
        <v>1022080</v>
      </c>
      <c r="J15" s="355">
        <f t="shared" si="1"/>
        <v>-61.935367094552284</v>
      </c>
    </row>
    <row r="16" spans="2:14" x14ac:dyDescent="0.25">
      <c r="B16" s="89"/>
      <c r="C16" s="17" t="s">
        <v>110</v>
      </c>
      <c r="D16" s="38">
        <v>6</v>
      </c>
      <c r="E16" s="358">
        <v>4814</v>
      </c>
      <c r="F16" s="358">
        <v>48686</v>
      </c>
      <c r="G16" s="355">
        <f t="shared" si="0"/>
        <v>-90.112147229182924</v>
      </c>
      <c r="H16" s="359">
        <v>18064</v>
      </c>
      <c r="I16" s="359">
        <v>130874</v>
      </c>
      <c r="J16" s="355">
        <f t="shared" si="1"/>
        <v>-86.197411250515756</v>
      </c>
    </row>
    <row r="17" spans="2:10" x14ac:dyDescent="0.25">
      <c r="B17" s="89"/>
      <c r="C17" s="17" t="s">
        <v>111</v>
      </c>
      <c r="D17" s="38">
        <v>7</v>
      </c>
      <c r="E17" s="358">
        <v>2160</v>
      </c>
      <c r="F17" s="358">
        <v>3042</v>
      </c>
      <c r="G17" s="355">
        <f t="shared" si="0"/>
        <v>-28.994082840236686</v>
      </c>
      <c r="H17" s="359">
        <v>5045</v>
      </c>
      <c r="I17" s="359">
        <v>8093</v>
      </c>
      <c r="J17" s="355">
        <f t="shared" si="1"/>
        <v>-37.662177190164336</v>
      </c>
    </row>
    <row r="18" spans="2:10" x14ac:dyDescent="0.25">
      <c r="B18" s="105"/>
      <c r="C18" s="17" t="s">
        <v>112</v>
      </c>
      <c r="D18" s="38">
        <v>8</v>
      </c>
      <c r="E18" s="358">
        <v>112140</v>
      </c>
      <c r="F18" s="358">
        <v>135525</v>
      </c>
      <c r="G18" s="355">
        <f t="shared" si="0"/>
        <v>-17.255118981737681</v>
      </c>
      <c r="H18" s="359">
        <v>291456</v>
      </c>
      <c r="I18" s="359">
        <v>334798</v>
      </c>
      <c r="J18" s="355">
        <f t="shared" si="1"/>
        <v>-12.945716521604069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149205</v>
      </c>
      <c r="F21" s="93">
        <v>143920</v>
      </c>
      <c r="G21" s="355">
        <f t="shared" ref="G21:G34" si="2">IF(AND(F21&gt; 0,E21&gt;0,E21&lt;=F21*6),E21/F21*100-100,"-")</f>
        <v>3.6721789883268627</v>
      </c>
      <c r="H21" s="93">
        <v>399538</v>
      </c>
      <c r="I21" s="93">
        <v>384466</v>
      </c>
      <c r="J21" s="355">
        <f t="shared" ref="J21:J34" si="3">IF(AND(I21&gt; 0,H21&gt;0,H21&lt;=I21*6),H21/I21*100-100,"-")</f>
        <v>3.9202426222344684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10978</v>
      </c>
      <c r="F23" s="93">
        <v>9099</v>
      </c>
      <c r="G23" s="355">
        <f t="shared" si="2"/>
        <v>20.650620947356856</v>
      </c>
      <c r="H23" s="93">
        <v>31726</v>
      </c>
      <c r="I23" s="93">
        <v>26080</v>
      </c>
      <c r="J23" s="355">
        <f t="shared" si="3"/>
        <v>21.648773006134974</v>
      </c>
    </row>
    <row r="24" spans="2:10" x14ac:dyDescent="0.25">
      <c r="B24" s="89"/>
      <c r="C24" s="17" t="s">
        <v>117</v>
      </c>
      <c r="D24" s="38">
        <v>12</v>
      </c>
      <c r="E24" s="93">
        <v>9088</v>
      </c>
      <c r="F24" s="93">
        <v>7451</v>
      </c>
      <c r="G24" s="355">
        <f t="shared" si="2"/>
        <v>21.970205341564892</v>
      </c>
      <c r="H24" s="93">
        <v>22935</v>
      </c>
      <c r="I24" s="93">
        <v>27003</v>
      </c>
      <c r="J24" s="355">
        <f t="shared" si="3"/>
        <v>-15.064992778580148</v>
      </c>
    </row>
    <row r="25" spans="2:10" x14ac:dyDescent="0.25">
      <c r="B25" s="89"/>
      <c r="C25" s="17" t="s">
        <v>118</v>
      </c>
      <c r="D25" s="38">
        <v>13</v>
      </c>
      <c r="E25" s="93">
        <v>896</v>
      </c>
      <c r="F25" s="93">
        <v>536</v>
      </c>
      <c r="G25" s="355">
        <f t="shared" si="2"/>
        <v>67.164179104477597</v>
      </c>
      <c r="H25" s="93">
        <v>1214</v>
      </c>
      <c r="I25" s="93">
        <v>1862</v>
      </c>
      <c r="J25" s="355">
        <f t="shared" si="3"/>
        <v>-34.801288936627287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249447</v>
      </c>
      <c r="F27" s="93">
        <v>278931</v>
      </c>
      <c r="G27" s="355">
        <f t="shared" si="2"/>
        <v>-10.570356109575485</v>
      </c>
      <c r="H27" s="93">
        <v>707660</v>
      </c>
      <c r="I27" s="93">
        <v>1263441</v>
      </c>
      <c r="J27" s="355">
        <f t="shared" si="3"/>
        <v>-43.989470026696928</v>
      </c>
    </row>
    <row r="28" spans="2:10" x14ac:dyDescent="0.25">
      <c r="B28" s="89"/>
      <c r="C28" s="17" t="s">
        <v>121</v>
      </c>
      <c r="D28" s="38">
        <v>16</v>
      </c>
      <c r="E28" s="93">
        <v>2313</v>
      </c>
      <c r="F28" s="93">
        <v>2006</v>
      </c>
      <c r="G28" s="355">
        <f t="shared" si="2"/>
        <v>15.30408773678964</v>
      </c>
      <c r="H28" s="93">
        <v>5646</v>
      </c>
      <c r="I28" s="93">
        <v>5446</v>
      </c>
      <c r="J28" s="355">
        <f t="shared" si="3"/>
        <v>3.6724201248622848</v>
      </c>
    </row>
    <row r="29" spans="2:10" x14ac:dyDescent="0.25">
      <c r="B29" s="89"/>
      <c r="C29" s="17" t="s">
        <v>122</v>
      </c>
      <c r="D29" s="38">
        <v>17</v>
      </c>
      <c r="E29" s="93">
        <v>93748</v>
      </c>
      <c r="F29" s="93">
        <v>82695</v>
      </c>
      <c r="G29" s="355">
        <f t="shared" si="2"/>
        <v>13.365983433097512</v>
      </c>
      <c r="H29" s="93">
        <v>274304</v>
      </c>
      <c r="I29" s="93">
        <v>233844</v>
      </c>
      <c r="J29" s="355">
        <f t="shared" si="3"/>
        <v>17.302133045962265</v>
      </c>
    </row>
    <row r="30" spans="2:10" x14ac:dyDescent="0.25">
      <c r="B30" s="89"/>
      <c r="C30" s="17" t="s">
        <v>124</v>
      </c>
      <c r="D30" s="38">
        <v>18</v>
      </c>
      <c r="E30" s="93">
        <v>4946</v>
      </c>
      <c r="F30" s="93">
        <v>5171</v>
      </c>
      <c r="G30" s="355">
        <f t="shared" si="2"/>
        <v>-4.3511893250821885</v>
      </c>
      <c r="H30" s="93">
        <v>10450</v>
      </c>
      <c r="I30" s="93">
        <v>9259</v>
      </c>
      <c r="J30" s="355">
        <f t="shared" si="3"/>
        <v>12.863160168484725</v>
      </c>
    </row>
    <row r="31" spans="2:10" x14ac:dyDescent="0.25">
      <c r="B31" s="89"/>
      <c r="C31" s="17" t="s">
        <v>125</v>
      </c>
      <c r="D31" s="38">
        <v>19</v>
      </c>
      <c r="E31" s="93">
        <v>33000</v>
      </c>
      <c r="F31" s="93">
        <v>47309</v>
      </c>
      <c r="G31" s="355">
        <f t="shared" si="2"/>
        <v>-30.245830603056504</v>
      </c>
      <c r="H31" s="93">
        <v>94756</v>
      </c>
      <c r="I31" s="93">
        <v>175870</v>
      </c>
      <c r="J31" s="355">
        <f t="shared" si="3"/>
        <v>-46.121567066583268</v>
      </c>
    </row>
    <row r="32" spans="2:10" x14ac:dyDescent="0.25">
      <c r="B32" s="89"/>
      <c r="C32" s="17" t="s">
        <v>126</v>
      </c>
      <c r="D32" s="38">
        <v>20</v>
      </c>
      <c r="E32" s="93">
        <v>22155</v>
      </c>
      <c r="F32" s="93">
        <v>25960</v>
      </c>
      <c r="G32" s="355">
        <f t="shared" si="2"/>
        <v>-14.657164869029273</v>
      </c>
      <c r="H32" s="93">
        <v>66818</v>
      </c>
      <c r="I32" s="93">
        <v>77901</v>
      </c>
      <c r="J32" s="355">
        <f t="shared" si="3"/>
        <v>-14.227031745420476</v>
      </c>
    </row>
    <row r="33" spans="2:10" x14ac:dyDescent="0.25">
      <c r="B33" s="89"/>
      <c r="C33" s="17" t="s">
        <v>127</v>
      </c>
      <c r="D33" s="38">
        <v>21</v>
      </c>
      <c r="E33" s="93">
        <v>25249</v>
      </c>
      <c r="F33" s="93">
        <v>14370</v>
      </c>
      <c r="G33" s="355">
        <f t="shared" si="2"/>
        <v>75.706332637439118</v>
      </c>
      <c r="H33" s="93">
        <v>27515</v>
      </c>
      <c r="I33" s="93">
        <v>42544</v>
      </c>
      <c r="J33" s="355">
        <f t="shared" si="3"/>
        <v>-35.325780368559606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2920924</v>
      </c>
      <c r="F34" s="129">
        <f>SUM(F11:F33)</f>
        <v>3463629</v>
      </c>
      <c r="G34" s="357">
        <f t="shared" si="2"/>
        <v>-15.668681605333603</v>
      </c>
      <c r="H34" s="75">
        <f>SUM(H11:H33)</f>
        <v>7889908</v>
      </c>
      <c r="I34" s="75">
        <f>SUM(I11:I33)</f>
        <v>9632399</v>
      </c>
      <c r="J34" s="357">
        <f t="shared" si="3"/>
        <v>-18.089896400678583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2022-08-30T08:34:35Z</dcterms:modified>
</cp:coreProperties>
</file>