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3C450695-DDC0-4BFA-A10A-BA45A2EFF3CA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4" i="12" s="1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F15" i="23" s="1"/>
  <c r="D15" i="23"/>
  <c r="I14" i="23"/>
  <c r="I13" i="23"/>
  <c r="I12" i="23"/>
  <c r="I11" i="23"/>
  <c r="I10" i="23"/>
  <c r="F14" i="23"/>
  <c r="F13" i="23"/>
  <c r="F12" i="23"/>
  <c r="F11" i="23"/>
  <c r="F10" i="23"/>
  <c r="K19" i="2" l="1"/>
  <c r="G34" i="8"/>
  <c r="J33" i="21"/>
  <c r="G33" i="21"/>
  <c r="I36" i="18"/>
  <c r="H35" i="18"/>
  <c r="G36" i="18"/>
  <c r="F36" i="18"/>
  <c r="H12" i="18"/>
  <c r="J33" i="17"/>
  <c r="J33" i="16"/>
  <c r="L35" i="15"/>
  <c r="L35" i="11"/>
  <c r="L36" i="14"/>
  <c r="H34" i="14"/>
  <c r="J34" i="13"/>
  <c r="G34" i="13"/>
  <c r="M35" i="10"/>
  <c r="M35" i="6"/>
  <c r="J34" i="9"/>
  <c r="G34" i="9"/>
  <c r="J34" i="8"/>
  <c r="J34" i="7"/>
  <c r="K35" i="5"/>
  <c r="H35" i="5"/>
  <c r="K34" i="3"/>
  <c r="H34" i="3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<sst xmlns="http://schemas.openxmlformats.org/spreadsheetml/2006/main" count="1474" uniqueCount="373">
  <si>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</si>
  <si>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</si>
  <si>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</si>
  <si>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</si>
  <si>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</si>
  <si>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</si>
  <si>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</si>
  <si>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</si>
  <si>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</si>
  <si>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</si>
  <si>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</si>
  <si>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</si>
  <si>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</si>
  <si>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</si>
  <si>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</si>
  <si>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</si>
  <si>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</si>
  <si>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</si>
  <si>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</si>
  <si>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</si>
  <si>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</si>
  <si>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</si>
  <si>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</si>
  <si>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</si>
  <si>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</si>
  <si>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</si>
  <si>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</si>
  <si>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</si>
  <si>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</si>
  <si>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</si>
  <si>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</si>
  <si>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</si>
  <si>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</si>
  <si>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</si>
  <si>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</si>
  <si>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</si>
  <si>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</si>
  <si>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</si>
  <si>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</si>
  <si>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</si>
  <si>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</si>
  <si>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</si>
  <si>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</si>
  <si>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</si>
  <si>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</si>
  <si>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</si>
  <si>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</si>
  <si>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</si>
  <si>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</si>
  <si>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</si>
  <si>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</si>
  <si>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</si>
  <si>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</si>
  <si>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</si>
  <si>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</si>
  <si>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</si>
  <si>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</si>
  <si>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</si>
  <si>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</si>
  <si>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</si>
  <si>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</si>
  <si>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</si>
  <si>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</si>
  <si>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</si>
  <si>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</si>
  <si>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</si>
  <si>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</si>
  <si>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</si>
  <si>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</si>
  <si>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</si>
  <si>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</si>
  <si>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</si>
  <si>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</si>
  <si>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</si>
  <si>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</si>
  <si>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</si>
  <si>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</si>
  <si>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</si>
  <si>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</si>
  <si>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</si>
  <si>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</si>
  <si>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</si>
  <si>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</si>
  <si>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</si>
  <si>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</si>
  <si>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</si>
  <si>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</si>
  <si>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</si>
  <si>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</si>
  <si>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</si>
  <si>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</si>
  <si>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</si>
  <si>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</si>
  <si>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</si>
  <si>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</si>
  <si>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</si>
  <si>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</si>
  <si>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</si>
  <si>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</si>
  <si>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</si>
  <si>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</si>
  <si>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</si>
  <si>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</si>
  <si>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</si>
  <si>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</si>
  <si>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</si>
  <si>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</si>
  <si>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</si>
  <si>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</si>
  <si>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</si>
  <si>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</si>
  <si>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</si>
  <si>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</si>
  <si>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</si>
  <si>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</si>
  <si>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</si>
  <si>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</si>
  <si>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</si>
  <si>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</si>
  <si>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</si>
  <si>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</si>
  <si>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</si>
  <si>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</si>
  <si>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</si>
  <si>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</si>
  <si>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</si>
  <si>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</si>
  <si>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</si>
  <si>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</si>
  <si>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</si>
  <si>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</si>
  <si>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</si>
  <si>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</si>
  <si>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</si>
  <si>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</si>
  <si>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</si>
  <si>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</si>
  <si>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</si>
  <si>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</si>
  <si>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</si>
  <si>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</si>
  <si>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</si>
  <si>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</si>
  <si>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</si>
  <si>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</si>
  <si>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</si>
  <si>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</si>
  <si>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</si>
  <si>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</si>
  <si>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</si>
  <si>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</si>
  <si>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</si>
  <si>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</si>
  <si>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</si>
  <si>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</si>
  <si>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</si>
  <si>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</si>
  <si>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</si>
  <si>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</si>
  <si>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</si>
  <si>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</si>
  <si>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</si>
  <si>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</si>
  <si>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</si>
  <si>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</si>
  <si>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</si>
  <si>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</si>
  <si>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</si>
  <si>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</si>
  <si>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</si>
  <si>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</si>
  <si>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</si>
  <si>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</si>
  <si>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</si>
  <si>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</si>
  <si>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</si>
  <si>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</si>
  <si>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</si>
  <si>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</si>
  <si>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</si>
  <si>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</si>
  <si>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</si>
  <si>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</si>
  <si>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</si>
  <si>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</si>
  <si>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</si>
  <si>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</si>
  <si>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</si>
  <si>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</si>
  <si>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</si>
  <si>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</si>
  <si>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</si>
  <si>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</si>
  <si>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</si>
  <si>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</si>
  <si>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</si>
  <si>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</si>
  <si>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</si>
  <si>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</si>
  <si>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</si>
  <si>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</si>
  <si>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</si>
  <si>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</si>
  <si>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</si>
  <si>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</si>
  <si>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</si>
  <si>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</si>
  <si>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</si>
  <si>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</si>
  <si>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</si>
  <si>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</si>
  <si>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</si>
  <si>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</si>
  <si>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</si>
  <si>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</si>
  <si>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</si>
  <si>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</si>
  <si>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</si>
  <si>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</si>
  <si>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</si>
  <si>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</si>
  <si>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</si>
  <si>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</si>
  <si>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</si>
  <si>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</si>
  <si>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</si>
  <si>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</si>
  <si>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</si>
  <si>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</si>
  <si>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</si>
  <si>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</si>
  <si>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</si>
  <si>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</si>
  <si>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</si>
  <si>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</si>
  <si>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</si>
  <si>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</si>
  <si>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</si>
  <si>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</si>
  <si>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</si>
  <si>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</si>
  <si>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</si>
  <si>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</si>
  <si>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</si>
  <si>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</si>
  <si>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</si>
  <si>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</si>
  <si>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</si>
  <si>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</si>
  <si>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</si>
  <si>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</si>
  <si>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</si>
  <si>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</si>
  <si>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</si>
  <si>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</si>
  <si>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</si>
  <si>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</si>
  <si>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</si>
  <si>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</si>
  <si>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</si>
  <si>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</si>
  <si>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</si>
  <si>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</si>
  <si>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</si>
  <si>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</si>
  <si>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</si>
  <si>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</si>
  <si>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</si>
  <si>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</si>
  <si>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</si>
  <si>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</si>
  <si>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</si>
  <si>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</si>
  <si>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</si>
  <si>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</si>
  <si>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</si>
  <si>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</si>
  <si>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</si>
  <si>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</si>
  <si>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</si>
  <si>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</si>
  <si>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</si>
  <si>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</si>
  <si>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</si>
  <si>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</si>
  <si>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</si>
  <si>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</si>
  <si>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</si>
  <si>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</si>
  <si>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</si>
  <si>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</si>
  <si>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</si>
  <si>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</si>
  <si>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</si>
  <si>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</si>
  <si>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</si>
  <si>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</si>
  <si>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</si>
  <si>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</si>
  <si>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</si>
  <si>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</si>
  <si>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</si>
  <si>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</si>
  <si>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</si>
  <si>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</si>
  <si>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</si>
  <si>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</si>
  <si>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</si>
  <si>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</si>
  <si>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</si>
  <si>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</si>
  <si>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</si>
  <si>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</si>
  <si>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</si>
  <si>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</si>
  <si>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</si>
  <si>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</si>
  <si>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</si>
  <si>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</si>
  <si>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</si>
  <si>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</si>
  <si>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</si>
  <si>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</si>
  <si>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</si>
  <si>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</si>
  <si>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</si>
  <si>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</si>
  <si>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</si>
  <si>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</si>
  <si>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</si>
  <si>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</si>
  <si>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</si>
  <si>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</si>
  <si>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</si>
  <si>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</si>
  <si>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</si>
  <si>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</si>
  <si>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</si>
  <si>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</si>
  <si>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</si>
  <si>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</si>
  <si>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</si>
  <si>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</si>
  <si>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</si>
  <si>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</si>
  <si>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</si>
  <si>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</si>
  <si>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</si>
  <si>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</si>
  <si>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</si>
  <si>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</si>
  <si>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</si>
  <si>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</si>
  <si>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</si>
  <si>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</si>
  <si>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</si>
  <si>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</si>
  <si>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</si>
  <si>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</si>
  <si>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</si>
  <si>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</si>
  <si>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</si>
  <si>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</si>
  <si>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</si>
  <si>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</si>
  <si>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</si>
  <si>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</si>
  <si>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</si>
  <si>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</si>
  <si>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</si>
  <si>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Dezember 2021</t>
  </si>
  <si>
    <t xml:space="preserve"> Januar bis Dezember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</si>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</sst>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9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4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3" fillId="2" borderId="0" xfId="6" applyFill="1" applyBorder="1"/>
    <xf numFmtId="0" fontId="38" fillId="2" borderId="0" xfId="6" applyFont="1" applyFill="1" applyBorder="1" applyAlignment="1"/>
    <xf numFmtId="0" fontId="3" fillId="2" borderId="0" xfId="6" applyFill="1" applyBorder="1" applyAlignment="1">
      <alignment horizontal="left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  <c r="J4" s="512"/>
      <c r="K4" s="512"/>
      <c r="L4" s="512"/>
    </row>
    <row r="5" spans="1:12" s="1" customFormat="1" x14ac:dyDescent="0.25">
      <c r="A5" s="4"/>
      <c r="B5" s="4"/>
      <c r="C5" s="4"/>
      <c r="J5" s="511"/>
      <c r="K5" s="511"/>
      <c r="L5" s="511"/>
    </row>
    <row r="6" spans="1:12" s="1" customFormat="1" x14ac:dyDescent="0.25">
      <c r="A6" s="4"/>
      <c r="B6" s="4"/>
      <c r="C6" s="4"/>
      <c r="J6" s="513"/>
      <c r="K6" s="511"/>
      <c r="L6" s="511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8" t="str">
        <f>INDEX(rP1.Deckblatt,1,1)</f>
        <v>Amtliche Mineralöldaten</v>
      </c>
      <c r="E14" s="518"/>
      <c r="F14" s="518"/>
      <c r="G14" s="518"/>
      <c r="H14" s="518"/>
      <c r="I14" s="518"/>
      <c r="J14" s="518"/>
      <c r="K14" s="518"/>
      <c r="L14" s="518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8" t="str">
        <f>INDEX(rP1.Deckblatt,2,1)</f>
        <v>für die</v>
      </c>
      <c r="E16" s="518"/>
      <c r="F16" s="518"/>
      <c r="G16" s="518"/>
      <c r="H16" s="518"/>
      <c r="I16" s="518"/>
      <c r="J16" s="518"/>
      <c r="K16" s="518"/>
      <c r="L16" s="518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8" t="str">
        <f>INDEX(rP1.Deckblatt,3,1)</f>
        <v>Bundesrepublik Deutschland</v>
      </c>
      <c r="E18" s="518"/>
      <c r="F18" s="518"/>
      <c r="G18" s="518"/>
      <c r="H18" s="518"/>
      <c r="I18" s="518"/>
      <c r="J18" s="518"/>
      <c r="K18" s="518"/>
      <c r="L18" s="518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20" t="str">
        <f>INDEX(rP1.Inhalte,23,1)</f>
        <v>Zum Inhaltsverzeichnis</v>
      </c>
      <c r="E26" s="521"/>
      <c r="F26" s="521"/>
      <c r="G26" s="521"/>
      <c r="H26" s="521"/>
      <c r="I26" s="521"/>
      <c r="J26" s="521"/>
      <c r="K26" s="521"/>
      <c r="L26" s="521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9" t="str">
        <f>INDEX(rP1.Deckblatt,4,1)</f>
        <v>Monat: Dezember 2021</v>
      </c>
      <c r="E36" s="519" t="e">
        <v>#REF!</v>
      </c>
      <c r="F36" s="519" t="e">
        <v>#REF!</v>
      </c>
      <c r="G36" s="519" t="e">
        <v>#REF!</v>
      </c>
      <c r="H36" s="519" t="e">
        <v>#REF!</v>
      </c>
      <c r="I36" s="519" t="e">
        <v>#REF!</v>
      </c>
      <c r="J36" s="519" t="e">
        <v>#REF!</v>
      </c>
      <c r="K36" s="519" t="e">
        <v>#REF!</v>
      </c>
      <c r="L36" s="519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7" t="str">
        <f>INDEX(rP1.Deckblatt,11,1)</f>
        <v>oder direkt:</v>
      </c>
      <c r="E46" s="517"/>
      <c r="F46" s="517"/>
      <c r="G46" s="517"/>
      <c r="H46" s="517"/>
      <c r="I46" s="517"/>
      <c r="J46" s="517"/>
      <c r="K46" s="517"/>
      <c r="L46" s="517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6" t="str">
        <f>INDEX(rP1.Links,1,1)</f>
        <v>http://www.bafa.de/DE/Energie/Rohstoffe/Mineraloel/mineraloel_node.html</v>
      </c>
      <c r="E48" s="516"/>
      <c r="F48" s="516"/>
      <c r="G48" s="516"/>
      <c r="H48" s="516"/>
      <c r="I48" s="516"/>
      <c r="J48" s="516"/>
      <c r="K48" s="516"/>
      <c r="L48" s="516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4"/>
      <c r="E52" s="515"/>
      <c r="F52" s="515"/>
      <c r="G52" s="515"/>
      <c r="H52" s="515"/>
      <c r="I52" s="515"/>
      <c r="J52" s="515"/>
      <c r="K52" s="515"/>
      <c r="L52" s="515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4" t="s">
        <v>5</v>
      </c>
      <c r="E56" s="514"/>
      <c r="F56" s="514"/>
      <c r="G56" s="514"/>
      <c r="H56" s="514"/>
      <c r="I56" s="514"/>
      <c r="J56" s="514"/>
      <c r="K56" s="514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168421</v>
      </c>
      <c r="F11" s="93">
        <v>203692</v>
      </c>
      <c r="G11" s="355">
        <f t="shared" ref="G11:G18" si="0">IF(AND(F11&gt; 0,E11&gt;0,E11&lt;=F11*6),E11/F11*100-100,"-")</f>
        <v>-17.315849419712109</v>
      </c>
      <c r="H11" s="93">
        <v>2241947</v>
      </c>
      <c r="I11" s="93">
        <v>2050523</v>
      </c>
      <c r="J11" s="355">
        <f t="shared" ref="J11:J18" si="1">IF(AND(I11&gt; 0,H11&gt;0,H11&lt;=I11*6),H11/I11*100-100,"-")</f>
        <v>9.3353744386188282</v>
      </c>
    </row>
    <row r="12" spans="2:14" x14ac:dyDescent="0.25">
      <c r="B12" s="89"/>
      <c r="C12" s="17" t="s">
        <v>106</v>
      </c>
      <c r="D12" s="38">
        <v>2</v>
      </c>
      <c r="E12" s="93">
        <v>3563</v>
      </c>
      <c r="F12" s="93">
        <v>4366</v>
      </c>
      <c r="G12" s="355">
        <f t="shared" si="0"/>
        <v>-18.392120934493818</v>
      </c>
      <c r="H12" s="93">
        <v>53393</v>
      </c>
      <c r="I12" s="93">
        <v>45534</v>
      </c>
      <c r="J12" s="355">
        <f t="shared" si="1"/>
        <v>17.259630166469009</v>
      </c>
    </row>
    <row r="13" spans="2:14" x14ac:dyDescent="0.25">
      <c r="B13" s="89"/>
      <c r="C13" s="17" t="s">
        <v>107</v>
      </c>
      <c r="D13" s="38">
        <v>3</v>
      </c>
      <c r="E13" s="93">
        <v>92320</v>
      </c>
      <c r="F13" s="93">
        <v>100585</v>
      </c>
      <c r="G13" s="355">
        <f t="shared" si="0"/>
        <v>-8.2169309539195723</v>
      </c>
      <c r="H13" s="93">
        <v>1306421</v>
      </c>
      <c r="I13" s="93">
        <v>1239640</v>
      </c>
      <c r="J13" s="355">
        <f t="shared" si="1"/>
        <v>5.3871285211835698</v>
      </c>
    </row>
    <row r="14" spans="2:14" x14ac:dyDescent="0.25">
      <c r="B14" s="89"/>
      <c r="C14" s="17" t="s">
        <v>108</v>
      </c>
      <c r="D14" s="38">
        <v>4</v>
      </c>
      <c r="E14" s="93">
        <v>23350</v>
      </c>
      <c r="F14" s="93">
        <v>21456</v>
      </c>
      <c r="G14" s="355">
        <f t="shared" si="0"/>
        <v>8.8273676360924611</v>
      </c>
      <c r="H14" s="93">
        <v>209435</v>
      </c>
      <c r="I14" s="93">
        <v>185137</v>
      </c>
      <c r="J14" s="355">
        <f t="shared" si="1"/>
        <v>13.124334951954509</v>
      </c>
    </row>
    <row r="15" spans="2:14" x14ac:dyDescent="0.25">
      <c r="B15" s="89"/>
      <c r="C15" s="17" t="s">
        <v>109</v>
      </c>
      <c r="D15" s="38">
        <v>5</v>
      </c>
      <c r="E15" s="93">
        <v>7510</v>
      </c>
      <c r="F15" s="93">
        <v>9458</v>
      </c>
      <c r="G15" s="355">
        <f t="shared" si="0"/>
        <v>-20.59632057517446</v>
      </c>
      <c r="H15" s="93">
        <v>148883</v>
      </c>
      <c r="I15" s="93">
        <v>132561</v>
      </c>
      <c r="J15" s="355">
        <f t="shared" si="1"/>
        <v>12.312822021559882</v>
      </c>
    </row>
    <row r="16" spans="2:14" x14ac:dyDescent="0.25">
      <c r="B16" s="89"/>
      <c r="C16" s="17" t="s">
        <v>110</v>
      </c>
      <c r="D16" s="38">
        <v>6</v>
      </c>
      <c r="E16" s="93">
        <v>133371</v>
      </c>
      <c r="F16" s="93">
        <v>77533</v>
      </c>
      <c r="G16" s="355">
        <f t="shared" si="0"/>
        <v>72.018366373028243</v>
      </c>
      <c r="H16" s="93">
        <v>1198338</v>
      </c>
      <c r="I16" s="93">
        <v>1461727</v>
      </c>
      <c r="J16" s="355">
        <f t="shared" si="1"/>
        <v>-18.019028176944119</v>
      </c>
    </row>
    <row r="17" spans="2:10" x14ac:dyDescent="0.25">
      <c r="B17" s="89"/>
      <c r="C17" s="17" t="s">
        <v>111</v>
      </c>
      <c r="D17" s="38">
        <v>7</v>
      </c>
      <c r="E17" s="93">
        <v>76013</v>
      </c>
      <c r="F17" s="93">
        <v>10211</v>
      </c>
      <c r="G17" s="355" t="str">
        <f t="shared" si="0"/>
        <v>-</v>
      </c>
      <c r="H17" s="93">
        <v>212546</v>
      </c>
      <c r="I17" s="93">
        <v>133374</v>
      </c>
      <c r="J17" s="355">
        <f t="shared" si="1"/>
        <v>59.360894927047269</v>
      </c>
    </row>
    <row r="18" spans="2:10" x14ac:dyDescent="0.25">
      <c r="B18" s="105"/>
      <c r="C18" s="17" t="s">
        <v>112</v>
      </c>
      <c r="D18" s="38">
        <v>8</v>
      </c>
      <c r="E18" s="93">
        <v>135353</v>
      </c>
      <c r="F18" s="93">
        <v>160154</v>
      </c>
      <c r="G18" s="355">
        <f t="shared" si="0"/>
        <v>-15.485719994505288</v>
      </c>
      <c r="H18" s="93">
        <v>1416048</v>
      </c>
      <c r="I18" s="93">
        <v>1505735</v>
      </c>
      <c r="J18" s="355">
        <f t="shared" si="1"/>
        <v>-5.9563601829007098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32720</v>
      </c>
      <c r="F21" s="93">
        <v>26266</v>
      </c>
      <c r="G21" s="355">
        <f t="shared" ref="G21:G34" si="2">IF(AND(F21&gt; 0,E21&gt;0,E21&lt;=F21*6),E21/F21*100-100,"-")</f>
        <v>24.571689636792811</v>
      </c>
      <c r="H21" s="93">
        <v>487833</v>
      </c>
      <c r="I21" s="93">
        <v>428589</v>
      </c>
      <c r="J21" s="355">
        <f t="shared" ref="J21:J34" si="3">IF(AND(I21&gt; 0,H21&gt;0,H21&lt;=I21*6),H21/I21*100-100,"-")</f>
        <v>13.823033255636517</v>
      </c>
    </row>
    <row r="22" spans="2:10" x14ac:dyDescent="0.25">
      <c r="B22" s="89"/>
      <c r="C22" s="17" t="s">
        <v>115</v>
      </c>
      <c r="D22" s="38">
        <v>10</v>
      </c>
      <c r="E22" s="93">
        <v>15183</v>
      </c>
      <c r="F22" s="93">
        <v>8338</v>
      </c>
      <c r="G22" s="355">
        <f t="shared" si="2"/>
        <v>82.094027344686992</v>
      </c>
      <c r="H22" s="93">
        <v>118523</v>
      </c>
      <c r="I22" s="93">
        <v>114552</v>
      </c>
      <c r="J22" s="355">
        <f t="shared" si="3"/>
        <v>3.4665479432921273</v>
      </c>
    </row>
    <row r="23" spans="2:10" x14ac:dyDescent="0.25">
      <c r="B23" s="89"/>
      <c r="C23" s="17" t="s">
        <v>116</v>
      </c>
      <c r="D23" s="38">
        <v>11</v>
      </c>
      <c r="E23" s="93">
        <v>27701</v>
      </c>
      <c r="F23" s="93">
        <v>36900</v>
      </c>
      <c r="G23" s="355">
        <f t="shared" si="2"/>
        <v>-24.929539295392956</v>
      </c>
      <c r="H23" s="93">
        <v>367426</v>
      </c>
      <c r="I23" s="93">
        <v>275442</v>
      </c>
      <c r="J23" s="355">
        <f t="shared" si="3"/>
        <v>33.395052315914057</v>
      </c>
    </row>
    <row r="24" spans="2:10" x14ac:dyDescent="0.25">
      <c r="B24" s="89"/>
      <c r="C24" s="17" t="s">
        <v>117</v>
      </c>
      <c r="D24" s="38">
        <v>12</v>
      </c>
      <c r="E24" s="93">
        <v>139</v>
      </c>
      <c r="F24" s="93">
        <v>584</v>
      </c>
      <c r="G24" s="355">
        <f t="shared" si="2"/>
        <v>-76.198630136986296</v>
      </c>
      <c r="H24" s="93">
        <v>3656</v>
      </c>
      <c r="I24" s="93">
        <v>2957</v>
      </c>
      <c r="J24" s="355">
        <f t="shared" si="3"/>
        <v>23.638823131552257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4073</v>
      </c>
      <c r="F27" s="93">
        <v>3317</v>
      </c>
      <c r="G27" s="355">
        <f t="shared" si="2"/>
        <v>22.791679228218271</v>
      </c>
      <c r="H27" s="93">
        <v>45874</v>
      </c>
      <c r="I27" s="93">
        <v>43534</v>
      </c>
      <c r="J27" s="355">
        <f t="shared" si="3"/>
        <v>5.3751091101208175</v>
      </c>
    </row>
    <row r="28" spans="2:10" x14ac:dyDescent="0.25">
      <c r="B28" s="89"/>
      <c r="C28" s="17" t="s">
        <v>121</v>
      </c>
      <c r="D28" s="38">
        <v>16</v>
      </c>
      <c r="E28" s="93">
        <v>178</v>
      </c>
      <c r="F28" s="93">
        <v>196</v>
      </c>
      <c r="G28" s="355">
        <f t="shared" si="2"/>
        <v>-9.183673469387756</v>
      </c>
      <c r="H28" s="93">
        <v>2740</v>
      </c>
      <c r="I28" s="93">
        <v>2668</v>
      </c>
      <c r="J28" s="355">
        <f t="shared" si="3"/>
        <v>2.6986506746626588</v>
      </c>
    </row>
    <row r="29" spans="2:10" x14ac:dyDescent="0.25">
      <c r="B29" s="89"/>
      <c r="C29" s="17" t="s">
        <v>122</v>
      </c>
      <c r="D29" s="38">
        <v>17</v>
      </c>
      <c r="E29" s="93">
        <v>108405</v>
      </c>
      <c r="F29" s="93">
        <v>114590</v>
      </c>
      <c r="G29" s="355">
        <f t="shared" si="2"/>
        <v>-5.3975041452133752</v>
      </c>
      <c r="H29" s="93">
        <v>1426976</v>
      </c>
      <c r="I29" s="93">
        <v>1323138</v>
      </c>
      <c r="J29" s="355">
        <f t="shared" si="3"/>
        <v>7.8478586511762103</v>
      </c>
    </row>
    <row r="30" spans="2:10" x14ac:dyDescent="0.25">
      <c r="B30" s="89"/>
      <c r="C30" s="17" t="s">
        <v>124</v>
      </c>
      <c r="D30" s="38">
        <v>18</v>
      </c>
      <c r="E30" s="93">
        <v>6657</v>
      </c>
      <c r="F30" s="93">
        <v>6149</v>
      </c>
      <c r="G30" s="355">
        <f t="shared" si="2"/>
        <v>8.2615059359245464</v>
      </c>
      <c r="H30" s="93">
        <v>203194</v>
      </c>
      <c r="I30" s="93">
        <v>165871</v>
      </c>
      <c r="J30" s="355">
        <f t="shared" si="3"/>
        <v>22.501220828233983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17897</v>
      </c>
      <c r="F32" s="93">
        <v>22224</v>
      </c>
      <c r="G32" s="355">
        <f t="shared" si="2"/>
        <v>-19.469942404607636</v>
      </c>
      <c r="H32" s="93">
        <v>238601</v>
      </c>
      <c r="I32" s="93">
        <v>241043</v>
      </c>
      <c r="J32" s="355">
        <f t="shared" si="3"/>
        <v>-1.0130972482088225</v>
      </c>
    </row>
    <row r="33" spans="2:10" x14ac:dyDescent="0.25">
      <c r="B33" s="89"/>
      <c r="C33" s="17" t="s">
        <v>127</v>
      </c>
      <c r="D33" s="38">
        <v>21</v>
      </c>
      <c r="E33" s="93">
        <v>47855</v>
      </c>
      <c r="F33" s="93">
        <v>41380</v>
      </c>
      <c r="G33" s="355">
        <f t="shared" si="2"/>
        <v>15.64765587240214</v>
      </c>
      <c r="H33" s="93">
        <v>584146</v>
      </c>
      <c r="I33" s="93">
        <v>575185</v>
      </c>
      <c r="J33" s="355">
        <f t="shared" si="3"/>
        <v>1.5579335344280594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900709</v>
      </c>
      <c r="F34" s="129">
        <f>SUM(F11:F33)</f>
        <v>847399</v>
      </c>
      <c r="G34" s="357">
        <f t="shared" si="2"/>
        <v>6.2910152124323986</v>
      </c>
      <c r="H34" s="75">
        <f>SUM(H11:H33)</f>
        <v>10265983</v>
      </c>
      <c r="I34" s="75">
        <f>SUM(I11:I33)</f>
        <v>9927341</v>
      </c>
      <c r="J34" s="357">
        <f t="shared" si="3"/>
        <v>3.4112054778817367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7381018</v>
      </c>
      <c r="F12" s="165"/>
      <c r="G12" s="166">
        <v>0</v>
      </c>
      <c r="H12" s="166">
        <v>2241947</v>
      </c>
      <c r="I12" s="166">
        <v>288682</v>
      </c>
      <c r="J12" s="166">
        <v>0</v>
      </c>
      <c r="K12" s="166">
        <v>3476936</v>
      </c>
      <c r="L12" s="166">
        <v>5511699</v>
      </c>
      <c r="M12" s="166">
        <f>E12-G12-H12+I12+J12+K12+L12</f>
        <v>14416388</v>
      </c>
    </row>
    <row r="13" spans="2:13" x14ac:dyDescent="0.25">
      <c r="B13" s="149"/>
      <c r="C13" s="137" t="s">
        <v>106</v>
      </c>
      <c r="D13" s="159">
        <v>2</v>
      </c>
      <c r="E13" s="164">
        <v>17600379</v>
      </c>
      <c r="F13" s="165"/>
      <c r="G13" s="166">
        <v>0</v>
      </c>
      <c r="H13" s="166">
        <v>53393</v>
      </c>
      <c r="I13" s="166">
        <v>0</v>
      </c>
      <c r="J13" s="166">
        <v>0</v>
      </c>
      <c r="K13" s="166">
        <v>61784</v>
      </c>
      <c r="L13" s="166">
        <v>1654427</v>
      </c>
      <c r="M13" s="166">
        <f t="shared" ref="M13:M19" si="0">E13-G13-H13+I13+J13+K13+L13</f>
        <v>19263197</v>
      </c>
    </row>
    <row r="14" spans="2:13" x14ac:dyDescent="0.25">
      <c r="B14" s="149"/>
      <c r="C14" s="137" t="s">
        <v>107</v>
      </c>
      <c r="D14" s="159">
        <v>3</v>
      </c>
      <c r="E14" s="164">
        <v>2726622</v>
      </c>
      <c r="F14" s="165"/>
      <c r="G14" s="166">
        <v>0</v>
      </c>
      <c r="H14" s="166">
        <v>1306421</v>
      </c>
      <c r="I14" s="166">
        <v>3705060</v>
      </c>
      <c r="J14" s="166">
        <v>0</v>
      </c>
      <c r="K14" s="166">
        <v>45022</v>
      </c>
      <c r="L14" s="166">
        <v>536924</v>
      </c>
      <c r="M14" s="166">
        <f t="shared" si="0"/>
        <v>5707207</v>
      </c>
    </row>
    <row r="15" spans="2:13" x14ac:dyDescent="0.25">
      <c r="B15" s="149"/>
      <c r="C15" s="137" t="s">
        <v>108</v>
      </c>
      <c r="D15" s="159">
        <v>4</v>
      </c>
      <c r="E15" s="164">
        <v>29534283</v>
      </c>
      <c r="F15" s="165"/>
      <c r="G15" s="166">
        <v>1811</v>
      </c>
      <c r="H15" s="166">
        <v>209435</v>
      </c>
      <c r="I15" s="166">
        <v>0</v>
      </c>
      <c r="J15" s="166">
        <v>0</v>
      </c>
      <c r="K15" s="166">
        <v>4629862</v>
      </c>
      <c r="L15" s="166">
        <v>9977194</v>
      </c>
      <c r="M15" s="166">
        <f t="shared" si="0"/>
        <v>43930093</v>
      </c>
    </row>
    <row r="16" spans="2:13" x14ac:dyDescent="0.25">
      <c r="B16" s="149"/>
      <c r="C16" s="137" t="s">
        <v>109</v>
      </c>
      <c r="D16" s="159">
        <v>5</v>
      </c>
      <c r="E16" s="164">
        <v>10264655</v>
      </c>
      <c r="F16" s="165"/>
      <c r="G16" s="166">
        <v>15721</v>
      </c>
      <c r="H16" s="166">
        <v>148883</v>
      </c>
      <c r="I16" s="166">
        <v>0</v>
      </c>
      <c r="J16" s="166">
        <v>21173</v>
      </c>
      <c r="K16" s="166">
        <v>384125</v>
      </c>
      <c r="L16" s="166">
        <v>1341123</v>
      </c>
      <c r="M16" s="166">
        <f t="shared" si="0"/>
        <v>11846472</v>
      </c>
    </row>
    <row r="17" spans="2:13" x14ac:dyDescent="0.25">
      <c r="B17" s="149"/>
      <c r="C17" s="137" t="s">
        <v>110</v>
      </c>
      <c r="D17" s="159">
        <v>6</v>
      </c>
      <c r="E17" s="164">
        <v>2125663</v>
      </c>
      <c r="F17" s="165"/>
      <c r="G17" s="166">
        <v>0</v>
      </c>
      <c r="H17" s="166">
        <v>1198338</v>
      </c>
      <c r="I17" s="166">
        <v>2061</v>
      </c>
      <c r="J17" s="166">
        <v>4477</v>
      </c>
      <c r="K17" s="166">
        <v>68168</v>
      </c>
      <c r="L17" s="166">
        <v>141946</v>
      </c>
      <c r="M17" s="166">
        <f t="shared" si="0"/>
        <v>1143977</v>
      </c>
    </row>
    <row r="18" spans="2:13" x14ac:dyDescent="0.25">
      <c r="B18" s="149"/>
      <c r="C18" s="137" t="s">
        <v>111</v>
      </c>
      <c r="D18" s="159">
        <v>7</v>
      </c>
      <c r="E18" s="164">
        <v>4947540</v>
      </c>
      <c r="F18" s="165"/>
      <c r="G18" s="166">
        <v>594149</v>
      </c>
      <c r="H18" s="166">
        <v>212546</v>
      </c>
      <c r="I18" s="166">
        <v>0</v>
      </c>
      <c r="J18" s="166">
        <v>139298</v>
      </c>
      <c r="K18" s="166">
        <v>0</v>
      </c>
      <c r="L18" s="166">
        <v>22312</v>
      </c>
      <c r="M18" s="166">
        <f t="shared" si="0"/>
        <v>4302455</v>
      </c>
    </row>
    <row r="19" spans="2:13" x14ac:dyDescent="0.25">
      <c r="B19" s="157"/>
      <c r="C19" s="137" t="s">
        <v>112</v>
      </c>
      <c r="D19" s="159">
        <v>8</v>
      </c>
      <c r="E19" s="164">
        <v>2473115</v>
      </c>
      <c r="F19" s="165"/>
      <c r="G19" s="166">
        <v>1833</v>
      </c>
      <c r="H19" s="166">
        <v>1416048</v>
      </c>
      <c r="I19" s="166">
        <v>43748</v>
      </c>
      <c r="J19" s="166">
        <v>34959</v>
      </c>
      <c r="K19" s="166">
        <v>1066055</v>
      </c>
      <c r="L19" s="166">
        <v>202445</v>
      </c>
      <c r="M19" s="166">
        <f t="shared" si="0"/>
        <v>2402441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3025015</v>
      </c>
      <c r="F22" s="165"/>
      <c r="G22" s="166">
        <v>112368</v>
      </c>
      <c r="H22" s="166">
        <v>487833</v>
      </c>
      <c r="I22" s="166">
        <v>184199</v>
      </c>
      <c r="J22" s="166">
        <v>0</v>
      </c>
      <c r="K22" s="166">
        <v>253776</v>
      </c>
      <c r="L22" s="166">
        <v>1197902</v>
      </c>
      <c r="M22" s="166">
        <f t="shared" ref="M22:M34" si="1">E22-G22-H22+I22+J22+K22+L22</f>
        <v>4060691</v>
      </c>
    </row>
    <row r="23" spans="2:13" x14ac:dyDescent="0.25">
      <c r="B23" s="149"/>
      <c r="C23" s="137" t="s">
        <v>115</v>
      </c>
      <c r="D23" s="159">
        <v>10</v>
      </c>
      <c r="E23" s="164">
        <v>3481185</v>
      </c>
      <c r="F23" s="165"/>
      <c r="G23" s="166">
        <v>3279322</v>
      </c>
      <c r="H23" s="166">
        <v>118523</v>
      </c>
      <c r="I23" s="166">
        <v>288234</v>
      </c>
      <c r="J23" s="166">
        <v>0</v>
      </c>
      <c r="K23" s="166">
        <v>0</v>
      </c>
      <c r="L23" s="166">
        <v>0</v>
      </c>
      <c r="M23" s="166">
        <f t="shared" si="1"/>
        <v>371574</v>
      </c>
    </row>
    <row r="24" spans="2:13" x14ac:dyDescent="0.25">
      <c r="B24" s="149"/>
      <c r="C24" s="137" t="s">
        <v>116</v>
      </c>
      <c r="D24" s="159">
        <v>11</v>
      </c>
      <c r="E24" s="164">
        <v>574707</v>
      </c>
      <c r="F24" s="165"/>
      <c r="G24" s="166">
        <v>0</v>
      </c>
      <c r="H24" s="166">
        <v>367426</v>
      </c>
      <c r="I24" s="166">
        <v>131196</v>
      </c>
      <c r="J24" s="166">
        <v>11023</v>
      </c>
      <c r="K24" s="166">
        <v>1772</v>
      </c>
      <c r="L24" s="166">
        <v>106012</v>
      </c>
      <c r="M24" s="166">
        <f t="shared" si="1"/>
        <v>457284</v>
      </c>
    </row>
    <row r="25" spans="2:13" x14ac:dyDescent="0.25">
      <c r="B25" s="149"/>
      <c r="C25" s="137" t="s">
        <v>117</v>
      </c>
      <c r="D25" s="159">
        <v>12</v>
      </c>
      <c r="E25" s="164">
        <v>51674</v>
      </c>
      <c r="F25" s="165"/>
      <c r="G25" s="166">
        <v>0</v>
      </c>
      <c r="H25" s="166">
        <v>3656</v>
      </c>
      <c r="I25" s="166">
        <v>31315</v>
      </c>
      <c r="J25" s="166">
        <v>0</v>
      </c>
      <c r="K25" s="166">
        <v>3514</v>
      </c>
      <c r="L25" s="166">
        <v>92887</v>
      </c>
      <c r="M25" s="166">
        <f t="shared" si="1"/>
        <v>175734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6359</v>
      </c>
      <c r="M26" s="166">
        <f t="shared" si="1"/>
        <v>6359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2892284</v>
      </c>
      <c r="F28" s="165"/>
      <c r="G28" s="166">
        <v>0</v>
      </c>
      <c r="H28" s="166">
        <v>45874</v>
      </c>
      <c r="I28" s="166">
        <v>0</v>
      </c>
      <c r="J28" s="166">
        <v>0</v>
      </c>
      <c r="K28" s="166">
        <v>1340</v>
      </c>
      <c r="L28" s="166">
        <v>4000493</v>
      </c>
      <c r="M28" s="166">
        <f t="shared" si="1"/>
        <v>6848243</v>
      </c>
    </row>
    <row r="29" spans="2:13" x14ac:dyDescent="0.25">
      <c r="B29" s="149"/>
      <c r="C29" s="137" t="s">
        <v>121</v>
      </c>
      <c r="D29" s="159">
        <v>16</v>
      </c>
      <c r="E29" s="164">
        <v>12878</v>
      </c>
      <c r="F29" s="165"/>
      <c r="G29" s="166">
        <v>0</v>
      </c>
      <c r="H29" s="166">
        <v>2740</v>
      </c>
      <c r="I29" s="166">
        <v>0</v>
      </c>
      <c r="J29" s="166">
        <v>0</v>
      </c>
      <c r="K29" s="166">
        <v>0</v>
      </c>
      <c r="L29" s="166">
        <v>22619</v>
      </c>
      <c r="M29" s="166">
        <f t="shared" si="1"/>
        <v>32757</v>
      </c>
    </row>
    <row r="30" spans="2:13" x14ac:dyDescent="0.25">
      <c r="B30" s="149"/>
      <c r="C30" s="469" t="s">
        <v>285</v>
      </c>
      <c r="D30" s="159">
        <v>17</v>
      </c>
      <c r="E30" s="164">
        <v>2651071</v>
      </c>
      <c r="F30" s="170"/>
      <c r="G30" s="166">
        <v>0</v>
      </c>
      <c r="H30" s="166">
        <v>1426976</v>
      </c>
      <c r="I30" s="166">
        <v>0</v>
      </c>
      <c r="J30" s="166">
        <v>269283</v>
      </c>
      <c r="K30" s="166">
        <v>43575</v>
      </c>
      <c r="L30" s="166">
        <v>984775</v>
      </c>
      <c r="M30" s="166">
        <f t="shared" si="1"/>
        <v>2521728</v>
      </c>
    </row>
    <row r="31" spans="2:13" x14ac:dyDescent="0.25">
      <c r="B31" s="149"/>
      <c r="C31" s="137" t="s">
        <v>124</v>
      </c>
      <c r="D31" s="159">
        <v>18</v>
      </c>
      <c r="E31" s="164">
        <v>4108450</v>
      </c>
      <c r="F31" s="165"/>
      <c r="G31" s="166">
        <v>0</v>
      </c>
      <c r="H31" s="166">
        <v>203194</v>
      </c>
      <c r="I31" s="166">
        <v>0</v>
      </c>
      <c r="J31" s="166">
        <v>0</v>
      </c>
      <c r="K31" s="166">
        <v>1883</v>
      </c>
      <c r="L31" s="166">
        <v>65161</v>
      </c>
      <c r="M31" s="166">
        <f t="shared" si="1"/>
        <v>3972300</v>
      </c>
    </row>
    <row r="32" spans="2:13" x14ac:dyDescent="0.25">
      <c r="B32" s="149"/>
      <c r="C32" s="137" t="s">
        <v>125</v>
      </c>
      <c r="D32" s="159">
        <v>19</v>
      </c>
      <c r="E32" s="164">
        <v>1726538</v>
      </c>
      <c r="F32" s="165"/>
      <c r="G32" s="166">
        <v>635054</v>
      </c>
      <c r="H32" s="166">
        <v>3</v>
      </c>
      <c r="I32" s="166">
        <v>0</v>
      </c>
      <c r="J32" s="166">
        <v>0</v>
      </c>
      <c r="K32" s="166">
        <v>432917</v>
      </c>
      <c r="L32" s="166">
        <v>56611</v>
      </c>
      <c r="M32" s="166">
        <f t="shared" si="1"/>
        <v>1581009</v>
      </c>
    </row>
    <row r="33" spans="2:13" x14ac:dyDescent="0.25">
      <c r="B33" s="149"/>
      <c r="C33" s="137" t="s">
        <v>126</v>
      </c>
      <c r="D33" s="159">
        <v>20</v>
      </c>
      <c r="E33" s="164">
        <v>313113</v>
      </c>
      <c r="F33" s="165"/>
      <c r="G33" s="166">
        <v>0</v>
      </c>
      <c r="H33" s="166">
        <v>238601</v>
      </c>
      <c r="I33" s="166">
        <v>0</v>
      </c>
      <c r="J33" s="166">
        <v>0</v>
      </c>
      <c r="K33" s="166">
        <v>160699</v>
      </c>
      <c r="L33" s="166">
        <v>103240</v>
      </c>
      <c r="M33" s="166">
        <f t="shared" si="1"/>
        <v>338451</v>
      </c>
    </row>
    <row r="34" spans="2:13" x14ac:dyDescent="0.25">
      <c r="B34" s="149"/>
      <c r="C34" s="137" t="s">
        <v>127</v>
      </c>
      <c r="D34" s="159">
        <v>21</v>
      </c>
      <c r="E34" s="164">
        <v>1334923</v>
      </c>
      <c r="F34" s="165"/>
      <c r="G34" s="166">
        <v>517323</v>
      </c>
      <c r="H34" s="166">
        <v>584146</v>
      </c>
      <c r="I34" s="166">
        <v>945425</v>
      </c>
      <c r="J34" s="166">
        <v>0</v>
      </c>
      <c r="K34" s="166">
        <v>0</v>
      </c>
      <c r="L34" s="166">
        <v>158390</v>
      </c>
      <c r="M34" s="166">
        <f t="shared" si="1"/>
        <v>1337269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97225113</v>
      </c>
      <c r="F35" s="175"/>
      <c r="G35" s="174">
        <f>SUM(G12:G34)</f>
        <v>5157581</v>
      </c>
      <c r="H35" s="174">
        <f t="shared" ref="H35:M35" si="2">SUM(H12:H34)</f>
        <v>10265983</v>
      </c>
      <c r="I35" s="174">
        <f t="shared" si="2"/>
        <v>5619920</v>
      </c>
      <c r="J35" s="174">
        <f t="shared" si="2"/>
        <v>480213</v>
      </c>
      <c r="K35" s="174">
        <f t="shared" si="2"/>
        <v>10631428</v>
      </c>
      <c r="L35" s="174">
        <f t="shared" si="2"/>
        <v>26182519</v>
      </c>
      <c r="M35" s="379">
        <f t="shared" si="2"/>
        <v>124715629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230867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38416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1349806</v>
      </c>
      <c r="F12" s="122">
        <v>0</v>
      </c>
      <c r="G12" s="122">
        <v>63471</v>
      </c>
      <c r="H12" s="122">
        <v>0</v>
      </c>
      <c r="I12" s="122"/>
      <c r="J12" s="123">
        <v>-4344</v>
      </c>
      <c r="K12" s="122">
        <v>-16085</v>
      </c>
      <c r="L12" s="122">
        <f>E12-F12-G12-H12+J12-K12-M12</f>
        <v>13275</v>
      </c>
      <c r="M12" s="122">
        <v>1284801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1737350</v>
      </c>
      <c r="F13" s="122">
        <v>121303</v>
      </c>
      <c r="G13" s="122">
        <v>169337</v>
      </c>
      <c r="H13" s="122">
        <v>0</v>
      </c>
      <c r="I13" s="122"/>
      <c r="J13" s="123">
        <v>5320</v>
      </c>
      <c r="K13" s="122">
        <v>91208</v>
      </c>
      <c r="L13" s="122">
        <f t="shared" ref="L13:L19" si="0">E13-F13-G13-H13+J13-K13-M13</f>
        <v>-31096</v>
      </c>
      <c r="M13" s="122">
        <v>1391918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488570</v>
      </c>
      <c r="F14" s="122">
        <v>13690</v>
      </c>
      <c r="G14" s="122">
        <v>248427</v>
      </c>
      <c r="H14" s="122">
        <v>0</v>
      </c>
      <c r="I14" s="122"/>
      <c r="J14" s="123">
        <v>-321</v>
      </c>
      <c r="K14" s="122">
        <v>-5468</v>
      </c>
      <c r="L14" s="122">
        <f t="shared" si="0"/>
        <v>-3100</v>
      </c>
      <c r="M14" s="122">
        <v>234700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3910109</v>
      </c>
      <c r="F15" s="122">
        <v>121915</v>
      </c>
      <c r="G15" s="122">
        <v>614283</v>
      </c>
      <c r="H15" s="122">
        <v>0</v>
      </c>
      <c r="I15" s="122"/>
      <c r="J15" s="123">
        <v>-139580</v>
      </c>
      <c r="K15" s="122">
        <v>88248</v>
      </c>
      <c r="L15" s="122">
        <f t="shared" si="0"/>
        <v>21447</v>
      </c>
      <c r="M15" s="122">
        <v>2924636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1246192</v>
      </c>
      <c r="F16" s="122">
        <v>82109</v>
      </c>
      <c r="G16" s="122">
        <v>33833</v>
      </c>
      <c r="H16" s="122">
        <v>58363</v>
      </c>
      <c r="I16" s="122"/>
      <c r="J16" s="123">
        <v>117906</v>
      </c>
      <c r="K16" s="122">
        <v>-87830</v>
      </c>
      <c r="L16" s="122">
        <f t="shared" si="0"/>
        <v>9629</v>
      </c>
      <c r="M16" s="122">
        <v>1267994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111845</v>
      </c>
      <c r="F17" s="122">
        <v>207</v>
      </c>
      <c r="G17" s="122">
        <v>196</v>
      </c>
      <c r="H17" s="122">
        <v>0</v>
      </c>
      <c r="I17" s="122"/>
      <c r="J17" s="123">
        <v>-16646</v>
      </c>
      <c r="K17" s="122">
        <v>-14637</v>
      </c>
      <c r="L17" s="122">
        <f t="shared" si="0"/>
        <v>-1277</v>
      </c>
      <c r="M17" s="122">
        <v>110710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344681</v>
      </c>
      <c r="F18" s="122">
        <v>15019</v>
      </c>
      <c r="G18" s="122">
        <v>270182</v>
      </c>
      <c r="H18" s="122">
        <v>57877</v>
      </c>
      <c r="I18" s="122"/>
      <c r="J18" s="123">
        <v>138632</v>
      </c>
      <c r="K18" s="122">
        <v>35961</v>
      </c>
      <c r="L18" s="122">
        <f t="shared" si="0"/>
        <v>-20484</v>
      </c>
      <c r="M18" s="122">
        <v>124758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252058</v>
      </c>
      <c r="F19" s="122">
        <v>2267</v>
      </c>
      <c r="G19" s="122">
        <v>86011</v>
      </c>
      <c r="H19" s="122">
        <v>0</v>
      </c>
      <c r="I19" s="122"/>
      <c r="J19" s="123">
        <v>-100400</v>
      </c>
      <c r="K19" s="122">
        <v>-54629</v>
      </c>
      <c r="L19" s="122">
        <f t="shared" si="0"/>
        <v>185</v>
      </c>
      <c r="M19" s="122">
        <v>117824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330478</v>
      </c>
      <c r="F22" s="122">
        <v>2268</v>
      </c>
      <c r="G22" s="122">
        <v>15228</v>
      </c>
      <c r="H22" s="122">
        <v>0</v>
      </c>
      <c r="I22" s="122"/>
      <c r="J22" s="123">
        <v>0</v>
      </c>
      <c r="K22" s="122">
        <v>603</v>
      </c>
      <c r="L22" s="122">
        <f t="shared" ref="L22:L34" si="1">E22-F22-G22-H22+J22-K22-M22</f>
        <v>6448</v>
      </c>
      <c r="M22" s="122">
        <v>305931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34972</v>
      </c>
      <c r="F23" s="122">
        <v>0</v>
      </c>
      <c r="G23" s="122">
        <v>0</v>
      </c>
      <c r="H23" s="122">
        <v>0</v>
      </c>
      <c r="I23" s="122"/>
      <c r="J23" s="123">
        <v>15</v>
      </c>
      <c r="K23" s="122">
        <v>-92</v>
      </c>
      <c r="L23" s="122">
        <f t="shared" si="1"/>
        <v>818</v>
      </c>
      <c r="M23" s="122">
        <v>34261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36527</v>
      </c>
      <c r="F24" s="122">
        <v>7744</v>
      </c>
      <c r="G24" s="122">
        <v>18828</v>
      </c>
      <c r="H24" s="122">
        <v>0</v>
      </c>
      <c r="I24" s="122"/>
      <c r="J24" s="123">
        <v>-64</v>
      </c>
      <c r="K24" s="122">
        <v>2397</v>
      </c>
      <c r="L24" s="122">
        <f t="shared" si="1"/>
        <v>-3</v>
      </c>
      <c r="M24" s="122">
        <v>7497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14890</v>
      </c>
      <c r="F25" s="122">
        <v>1049</v>
      </c>
      <c r="G25" s="122">
        <v>2073</v>
      </c>
      <c r="H25" s="122">
        <v>0</v>
      </c>
      <c r="I25" s="122"/>
      <c r="J25" s="123">
        <v>-20</v>
      </c>
      <c r="K25" s="122">
        <v>2012</v>
      </c>
      <c r="L25" s="122">
        <f t="shared" si="1"/>
        <v>-91</v>
      </c>
      <c r="M25" s="122">
        <v>9827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162</v>
      </c>
      <c r="F26" s="122">
        <v>0</v>
      </c>
      <c r="G26" s="122">
        <v>50</v>
      </c>
      <c r="H26" s="122">
        <v>0</v>
      </c>
      <c r="I26" s="122"/>
      <c r="J26" s="123">
        <v>0</v>
      </c>
      <c r="K26" s="122">
        <v>-52</v>
      </c>
      <c r="L26" s="122">
        <f t="shared" si="1"/>
        <v>2</v>
      </c>
      <c r="M26" s="122">
        <v>162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718499</v>
      </c>
      <c r="F28" s="122">
        <v>51784</v>
      </c>
      <c r="G28" s="122">
        <v>83588</v>
      </c>
      <c r="H28" s="122">
        <v>0</v>
      </c>
      <c r="I28" s="122"/>
      <c r="J28" s="123">
        <v>12668</v>
      </c>
      <c r="K28" s="122">
        <v>-19959</v>
      </c>
      <c r="L28" s="122">
        <f t="shared" si="1"/>
        <v>-5654</v>
      </c>
      <c r="M28" s="122">
        <v>621408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1915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-5254</v>
      </c>
      <c r="L29" s="122">
        <f t="shared" si="1"/>
        <v>25</v>
      </c>
      <c r="M29" s="122">
        <v>7142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193479</v>
      </c>
      <c r="F30" s="122">
        <v>45991</v>
      </c>
      <c r="G30" s="122">
        <v>76665</v>
      </c>
      <c r="H30" s="122">
        <v>0</v>
      </c>
      <c r="I30" s="122"/>
      <c r="J30" s="123">
        <v>-1085</v>
      </c>
      <c r="K30" s="122">
        <v>26918</v>
      </c>
      <c r="L30" s="122">
        <f t="shared" si="1"/>
        <v>-8016</v>
      </c>
      <c r="M30" s="122">
        <v>50836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212698</v>
      </c>
      <c r="F31" s="122">
        <v>3286</v>
      </c>
      <c r="G31" s="122">
        <v>99699</v>
      </c>
      <c r="H31" s="122">
        <v>0</v>
      </c>
      <c r="I31" s="122"/>
      <c r="J31" s="123">
        <v>-1108</v>
      </c>
      <c r="K31" s="122">
        <v>21654</v>
      </c>
      <c r="L31" s="122">
        <f t="shared" si="1"/>
        <v>10542</v>
      </c>
      <c r="M31" s="122">
        <v>76409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156961</v>
      </c>
      <c r="F32" s="122">
        <v>609</v>
      </c>
      <c r="G32" s="122">
        <v>76832</v>
      </c>
      <c r="H32" s="122">
        <v>0</v>
      </c>
      <c r="I32" s="122"/>
      <c r="J32" s="123">
        <v>0</v>
      </c>
      <c r="K32" s="122">
        <v>-3304</v>
      </c>
      <c r="L32" s="122">
        <f t="shared" si="1"/>
        <v>247</v>
      </c>
      <c r="M32" s="122">
        <v>82577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25745</v>
      </c>
      <c r="F33" s="122">
        <v>7604</v>
      </c>
      <c r="G33" s="122">
        <v>10021</v>
      </c>
      <c r="H33" s="122">
        <v>0</v>
      </c>
      <c r="I33" s="122"/>
      <c r="J33" s="123">
        <v>478</v>
      </c>
      <c r="K33" s="122">
        <v>2861</v>
      </c>
      <c r="L33" s="122">
        <f t="shared" si="1"/>
        <v>-3898</v>
      </c>
      <c r="M33" s="122">
        <v>9635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129483</v>
      </c>
      <c r="F34" s="122">
        <v>10</v>
      </c>
      <c r="G34" s="122">
        <v>2622</v>
      </c>
      <c r="H34" s="122">
        <v>0</v>
      </c>
      <c r="I34" s="122"/>
      <c r="J34" s="123">
        <v>-11451</v>
      </c>
      <c r="K34" s="122">
        <v>-789</v>
      </c>
      <c r="L34" s="122">
        <f t="shared" si="1"/>
        <v>1253</v>
      </c>
      <c r="M34" s="122">
        <v>114936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11296420</v>
      </c>
      <c r="F35" s="127">
        <f>SUM(F12:F34)</f>
        <v>476857</v>
      </c>
      <c r="G35" s="127">
        <f>SUM(G12:G34)</f>
        <v>1871346</v>
      </c>
      <c r="H35" s="127">
        <f>SUM(H12:H34)</f>
        <v>116240</v>
      </c>
      <c r="I35" s="127"/>
      <c r="J35" s="128">
        <f>SUM(J12:J34)</f>
        <v>0</v>
      </c>
      <c r="K35" s="129">
        <f>SUM(K12:K34)</f>
        <v>63763</v>
      </c>
      <c r="L35" s="129">
        <f>SUM(L12:L34)</f>
        <v>-9748</v>
      </c>
      <c r="M35" s="127">
        <f>SUM(M12:M34)</f>
        <v>8777962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488421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38807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8250734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63471</v>
      </c>
      <c r="F11" s="93">
        <v>49090</v>
      </c>
      <c r="G11" s="355">
        <f t="shared" ref="G11:G18" si="0">IF(AND(F11&gt; 0,E11&gt;0,E11&lt;=F11*6),E11/F11*100-100,"-")</f>
        <v>29.295172132817271</v>
      </c>
      <c r="H11" s="93">
        <v>616546</v>
      </c>
      <c r="I11" s="93">
        <v>457101</v>
      </c>
      <c r="J11" s="355">
        <f t="shared" ref="J11:J18" si="1">IF(AND(I11&gt; 0,H11&gt;0,H11&lt;=I11*6),H11/I11*100-100,"-")</f>
        <v>34.88178761367837</v>
      </c>
    </row>
    <row r="12" spans="2:14" x14ac:dyDescent="0.25">
      <c r="B12" s="89"/>
      <c r="C12" s="17" t="s">
        <v>106</v>
      </c>
      <c r="D12" s="38">
        <v>2</v>
      </c>
      <c r="E12" s="93">
        <v>290640</v>
      </c>
      <c r="F12" s="93">
        <v>300456</v>
      </c>
      <c r="G12" s="355">
        <f t="shared" si="0"/>
        <v>-3.2670341081556131</v>
      </c>
      <c r="H12" s="93">
        <v>3080928</v>
      </c>
      <c r="I12" s="93">
        <v>2973625</v>
      </c>
      <c r="J12" s="355">
        <f t="shared" si="1"/>
        <v>3.6084913195174124</v>
      </c>
    </row>
    <row r="13" spans="2:14" x14ac:dyDescent="0.25">
      <c r="B13" s="89"/>
      <c r="C13" s="17" t="s">
        <v>107</v>
      </c>
      <c r="D13" s="38">
        <v>3</v>
      </c>
      <c r="E13" s="93">
        <v>262117</v>
      </c>
      <c r="F13" s="93">
        <v>224183</v>
      </c>
      <c r="G13" s="355">
        <f t="shared" si="0"/>
        <v>16.920997577871645</v>
      </c>
      <c r="H13" s="93">
        <v>2861356</v>
      </c>
      <c r="I13" s="93">
        <v>2386254</v>
      </c>
      <c r="J13" s="355">
        <f t="shared" si="1"/>
        <v>19.909950910506609</v>
      </c>
    </row>
    <row r="14" spans="2:14" x14ac:dyDescent="0.25">
      <c r="B14" s="89"/>
      <c r="C14" s="17" t="s">
        <v>108</v>
      </c>
      <c r="D14" s="38">
        <v>4</v>
      </c>
      <c r="E14" s="93">
        <v>736198</v>
      </c>
      <c r="F14" s="93">
        <v>508400</v>
      </c>
      <c r="G14" s="355">
        <f t="shared" si="0"/>
        <v>44.806845003933915</v>
      </c>
      <c r="H14" s="93">
        <v>7808252</v>
      </c>
      <c r="I14" s="93">
        <v>6862037</v>
      </c>
      <c r="J14" s="355">
        <f t="shared" si="1"/>
        <v>13.789127047843081</v>
      </c>
    </row>
    <row r="15" spans="2:14" x14ac:dyDescent="0.25">
      <c r="B15" s="89"/>
      <c r="C15" s="17" t="s">
        <v>109</v>
      </c>
      <c r="D15" s="38">
        <v>5</v>
      </c>
      <c r="E15" s="93">
        <v>115942</v>
      </c>
      <c r="F15" s="93">
        <v>113661</v>
      </c>
      <c r="G15" s="355">
        <f t="shared" si="0"/>
        <v>2.0068449160222031</v>
      </c>
      <c r="H15" s="93">
        <v>1378727</v>
      </c>
      <c r="I15" s="93">
        <v>1243765</v>
      </c>
      <c r="J15" s="355">
        <f t="shared" si="1"/>
        <v>10.851085213042651</v>
      </c>
    </row>
    <row r="16" spans="2:14" x14ac:dyDescent="0.25">
      <c r="B16" s="89"/>
      <c r="C16" s="17" t="s">
        <v>110</v>
      </c>
      <c r="D16" s="38">
        <v>6</v>
      </c>
      <c r="E16" s="93">
        <v>403</v>
      </c>
      <c r="F16" s="93">
        <v>14325</v>
      </c>
      <c r="G16" s="355">
        <f t="shared" si="0"/>
        <v>-97.186736474694584</v>
      </c>
      <c r="H16" s="93">
        <v>53340</v>
      </c>
      <c r="I16" s="93">
        <v>143094</v>
      </c>
      <c r="J16" s="355">
        <f t="shared" si="1"/>
        <v>-62.723803933078955</v>
      </c>
    </row>
    <row r="17" spans="2:10" x14ac:dyDescent="0.25">
      <c r="B17" s="89"/>
      <c r="C17" s="17" t="s">
        <v>111</v>
      </c>
      <c r="D17" s="38">
        <v>7</v>
      </c>
      <c r="E17" s="93">
        <v>285201</v>
      </c>
      <c r="F17" s="93">
        <v>220873</v>
      </c>
      <c r="G17" s="355">
        <f t="shared" si="0"/>
        <v>29.124428970494364</v>
      </c>
      <c r="H17" s="93">
        <v>2662070</v>
      </c>
      <c r="I17" s="93">
        <v>1795730</v>
      </c>
      <c r="J17" s="355">
        <f t="shared" si="1"/>
        <v>48.244446548200472</v>
      </c>
    </row>
    <row r="18" spans="2:10" x14ac:dyDescent="0.25">
      <c r="B18" s="105"/>
      <c r="C18" s="17" t="s">
        <v>112</v>
      </c>
      <c r="D18" s="38">
        <v>8</v>
      </c>
      <c r="E18" s="93">
        <v>88278</v>
      </c>
      <c r="F18" s="93">
        <v>131507</v>
      </c>
      <c r="G18" s="355">
        <f t="shared" si="0"/>
        <v>-32.87201441748347</v>
      </c>
      <c r="H18" s="93">
        <v>951627</v>
      </c>
      <c r="I18" s="93">
        <v>991118</v>
      </c>
      <c r="J18" s="355">
        <f t="shared" si="1"/>
        <v>-3.9844902423323987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17496</v>
      </c>
      <c r="F21" s="93">
        <v>10484</v>
      </c>
      <c r="G21" s="355">
        <f t="shared" ref="G21:G34" si="2">IF(AND(F21&gt; 0,E21&gt;0,E21&lt;=F21*6),E21/F21*100-100,"-")</f>
        <v>66.882869133918348</v>
      </c>
      <c r="H21" s="93">
        <v>275241</v>
      </c>
      <c r="I21" s="93">
        <v>241432</v>
      </c>
      <c r="J21" s="355">
        <f t="shared" ref="J21:J34" si="3">IF(AND(I21&gt; 0,H21&gt;0,H21&lt;=I21*6),H21/I21*100-100,"-")</f>
        <v>14.003528943967652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26572</v>
      </c>
      <c r="F23" s="93">
        <v>12427</v>
      </c>
      <c r="G23" s="355">
        <f t="shared" si="2"/>
        <v>113.82473646093186</v>
      </c>
      <c r="H23" s="93">
        <v>281411</v>
      </c>
      <c r="I23" s="93">
        <v>134873</v>
      </c>
      <c r="J23" s="355">
        <f t="shared" si="3"/>
        <v>108.64887709178265</v>
      </c>
    </row>
    <row r="24" spans="2:10" x14ac:dyDescent="0.25">
      <c r="B24" s="89"/>
      <c r="C24" s="17" t="s">
        <v>117</v>
      </c>
      <c r="D24" s="38">
        <v>12</v>
      </c>
      <c r="E24" s="93">
        <v>3122</v>
      </c>
      <c r="F24" s="93">
        <v>3722</v>
      </c>
      <c r="G24" s="355">
        <f t="shared" si="2"/>
        <v>-16.120365394948948</v>
      </c>
      <c r="H24" s="93">
        <v>38828</v>
      </c>
      <c r="I24" s="93">
        <v>58191</v>
      </c>
      <c r="J24" s="355">
        <f t="shared" si="3"/>
        <v>-33.274905054046158</v>
      </c>
    </row>
    <row r="25" spans="2:10" x14ac:dyDescent="0.25">
      <c r="B25" s="89"/>
      <c r="C25" s="17" t="s">
        <v>118</v>
      </c>
      <c r="D25" s="38">
        <v>13</v>
      </c>
      <c r="E25" s="93">
        <v>50</v>
      </c>
      <c r="F25" s="93">
        <v>67</v>
      </c>
      <c r="G25" s="355">
        <f t="shared" si="2"/>
        <v>-25.373134328358205</v>
      </c>
      <c r="H25" s="93">
        <v>2586</v>
      </c>
      <c r="I25" s="93">
        <v>1932</v>
      </c>
      <c r="J25" s="355">
        <f t="shared" si="3"/>
        <v>33.850931677018622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135372</v>
      </c>
      <c r="F27" s="93">
        <v>51705</v>
      </c>
      <c r="G27" s="355">
        <f t="shared" si="2"/>
        <v>161.81607194662024</v>
      </c>
      <c r="H27" s="93">
        <v>957731</v>
      </c>
      <c r="I27" s="93">
        <v>684851</v>
      </c>
      <c r="J27" s="355">
        <f t="shared" si="3"/>
        <v>39.845163400506095</v>
      </c>
    </row>
    <row r="28" spans="2:10" x14ac:dyDescent="0.25">
      <c r="B28" s="89"/>
      <c r="C28" s="17" t="s">
        <v>121</v>
      </c>
      <c r="D28" s="38">
        <v>16</v>
      </c>
      <c r="E28" s="93">
        <v>2</v>
      </c>
      <c r="F28" s="93">
        <v>1</v>
      </c>
      <c r="G28" s="355">
        <f t="shared" si="2"/>
        <v>100</v>
      </c>
      <c r="H28" s="93">
        <v>5810</v>
      </c>
      <c r="I28" s="93">
        <v>22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122656</v>
      </c>
      <c r="F29" s="93">
        <v>130606</v>
      </c>
      <c r="G29" s="355">
        <f t="shared" si="2"/>
        <v>-6.0870097851553453</v>
      </c>
      <c r="H29" s="93">
        <v>1715751</v>
      </c>
      <c r="I29" s="93">
        <v>1509648</v>
      </c>
      <c r="J29" s="355">
        <f t="shared" si="3"/>
        <v>13.652387841404078</v>
      </c>
    </row>
    <row r="30" spans="2:10" x14ac:dyDescent="0.25">
      <c r="B30" s="89"/>
      <c r="C30" s="17" t="s">
        <v>124</v>
      </c>
      <c r="D30" s="38">
        <v>18</v>
      </c>
      <c r="E30" s="93">
        <v>102985</v>
      </c>
      <c r="F30" s="93">
        <v>118563</v>
      </c>
      <c r="G30" s="355">
        <f t="shared" si="2"/>
        <v>-13.139006266710524</v>
      </c>
      <c r="H30" s="93">
        <v>1897061</v>
      </c>
      <c r="I30" s="93">
        <v>1771867</v>
      </c>
      <c r="J30" s="355">
        <f t="shared" si="3"/>
        <v>7.0656544763235729</v>
      </c>
    </row>
    <row r="31" spans="2:10" x14ac:dyDescent="0.25">
      <c r="B31" s="89"/>
      <c r="C31" s="17" t="s">
        <v>125</v>
      </c>
      <c r="D31" s="38">
        <v>19</v>
      </c>
      <c r="E31" s="93">
        <v>77441</v>
      </c>
      <c r="F31" s="93">
        <v>42589</v>
      </c>
      <c r="G31" s="355">
        <f t="shared" si="2"/>
        <v>81.83333724670689</v>
      </c>
      <c r="H31" s="93">
        <v>701290</v>
      </c>
      <c r="I31" s="93">
        <v>734496</v>
      </c>
      <c r="J31" s="355">
        <f t="shared" si="3"/>
        <v>-4.5209231908683023</v>
      </c>
    </row>
    <row r="32" spans="2:10" x14ac:dyDescent="0.25">
      <c r="B32" s="89"/>
      <c r="C32" s="17" t="s">
        <v>126</v>
      </c>
      <c r="D32" s="38">
        <v>20</v>
      </c>
      <c r="E32" s="93">
        <v>17625</v>
      </c>
      <c r="F32" s="93">
        <v>20485</v>
      </c>
      <c r="G32" s="355">
        <f t="shared" si="2"/>
        <v>-13.961435196485226</v>
      </c>
      <c r="H32" s="93">
        <v>227657</v>
      </c>
      <c r="I32" s="93">
        <v>222593</v>
      </c>
      <c r="J32" s="355">
        <f t="shared" si="3"/>
        <v>2.2750041555664353</v>
      </c>
    </row>
    <row r="33" spans="2:10" x14ac:dyDescent="0.25">
      <c r="B33" s="89"/>
      <c r="C33" s="17" t="s">
        <v>127</v>
      </c>
      <c r="D33" s="38">
        <v>21</v>
      </c>
      <c r="E33" s="93">
        <v>2632</v>
      </c>
      <c r="F33" s="93">
        <v>6783</v>
      </c>
      <c r="G33" s="355">
        <f t="shared" si="2"/>
        <v>-61.197110423116612</v>
      </c>
      <c r="H33" s="93">
        <v>71365</v>
      </c>
      <c r="I33" s="93">
        <v>122379</v>
      </c>
      <c r="J33" s="355">
        <f t="shared" si="3"/>
        <v>-41.685256457398737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2348203</v>
      </c>
      <c r="F34" s="129">
        <f>SUM(F11:F33)</f>
        <v>1959927</v>
      </c>
      <c r="G34" s="357">
        <f t="shared" si="2"/>
        <v>19.810737848909682</v>
      </c>
      <c r="H34" s="75">
        <f>SUM(H11:H33)</f>
        <v>25587577</v>
      </c>
      <c r="I34" s="75">
        <f>SUM(I11:I33)</f>
        <v>22335008</v>
      </c>
      <c r="J34" s="357">
        <f t="shared" si="3"/>
        <v>14.562649809662048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58363</v>
      </c>
      <c r="F15" s="93">
        <v>43410</v>
      </c>
      <c r="G15" s="355">
        <f t="shared" si="0"/>
        <v>34.445980188896584</v>
      </c>
      <c r="H15" s="93">
        <v>707953</v>
      </c>
      <c r="I15" s="93">
        <v>532262</v>
      </c>
      <c r="J15" s="355">
        <f t="shared" si="1"/>
        <v>33.008368059339205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57877</v>
      </c>
      <c r="F17" s="93">
        <v>62536</v>
      </c>
      <c r="G17" s="355">
        <f t="shared" si="0"/>
        <v>-7.4501087373672732</v>
      </c>
      <c r="H17" s="93">
        <v>704542</v>
      </c>
      <c r="I17" s="93">
        <v>808603</v>
      </c>
      <c r="J17" s="355">
        <f t="shared" si="1"/>
        <v>-12.869232491098842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116240</v>
      </c>
      <c r="F34" s="129">
        <f>SUM(F11:F33)</f>
        <v>105946</v>
      </c>
      <c r="G34" s="357">
        <f t="shared" si="2"/>
        <v>9.7162705529231914</v>
      </c>
      <c r="H34" s="75">
        <f>SUM(H11:H33)</f>
        <v>1412495</v>
      </c>
      <c r="I34" s="75">
        <f>SUM(I11:I33)</f>
        <v>1340865</v>
      </c>
      <c r="J34" s="357">
        <f t="shared" si="3"/>
        <v>5.3420739597200395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I36" sqref="I36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1284801</v>
      </c>
      <c r="F11" s="123"/>
      <c r="G11" s="123">
        <v>1080600</v>
      </c>
      <c r="H11" s="355">
        <f>IF(AND(G11&gt; 0,E11&gt;0,E11&lt;=G11*6),E11/G11*100-100,"-")</f>
        <v>18.897001665741271</v>
      </c>
      <c r="I11" s="187">
        <v>13694439</v>
      </c>
      <c r="J11" s="123"/>
      <c r="K11" s="123">
        <v>11804487</v>
      </c>
      <c r="L11" s="355">
        <f t="shared" ref="L11:L18" si="0">IF(AND(K11&gt; 0,I11&gt;0,I11&lt;=K11*6),I11/K11*100-100,"-")</f>
        <v>16.010454329781538</v>
      </c>
    </row>
    <row r="12" spans="1:14" x14ac:dyDescent="0.25">
      <c r="B12" s="89"/>
      <c r="C12" s="17" t="s">
        <v>106</v>
      </c>
      <c r="D12" s="38">
        <v>2</v>
      </c>
      <c r="E12" s="371">
        <v>1391918</v>
      </c>
      <c r="F12" s="195" t="s">
        <v>123</v>
      </c>
      <c r="G12" s="123">
        <v>1242482</v>
      </c>
      <c r="H12" s="355">
        <f t="shared" ref="H12:H18" si="1">IF(AND(G12&gt; 0,E12&gt;0,E12&lt;=G12*6),E12/G12*100-100,"-")</f>
        <v>12.027216490862642</v>
      </c>
      <c r="I12" s="187">
        <v>16428279</v>
      </c>
      <c r="J12" s="196" t="s">
        <v>168</v>
      </c>
      <c r="K12" s="123">
        <v>16259058</v>
      </c>
      <c r="L12" s="355">
        <f t="shared" si="0"/>
        <v>1.0407798532977779</v>
      </c>
    </row>
    <row r="13" spans="1:14" x14ac:dyDescent="0.25">
      <c r="B13" s="89"/>
      <c r="C13" s="17" t="s">
        <v>107</v>
      </c>
      <c r="D13" s="38">
        <v>3</v>
      </c>
      <c r="E13" s="371">
        <v>234700</v>
      </c>
      <c r="F13" s="123"/>
      <c r="G13" s="123">
        <v>333236</v>
      </c>
      <c r="H13" s="355">
        <f t="shared" si="1"/>
        <v>-29.569434274808245</v>
      </c>
      <c r="I13" s="187">
        <v>2879282</v>
      </c>
      <c r="J13" s="197"/>
      <c r="K13" s="123">
        <v>3496857</v>
      </c>
      <c r="L13" s="355">
        <f t="shared" si="0"/>
        <v>-17.660859451787701</v>
      </c>
    </row>
    <row r="14" spans="1:14" x14ac:dyDescent="0.25">
      <c r="B14" s="89"/>
      <c r="C14" s="17" t="s">
        <v>108</v>
      </c>
      <c r="D14" s="38">
        <v>4</v>
      </c>
      <c r="E14" s="371">
        <v>2924636</v>
      </c>
      <c r="F14" s="123"/>
      <c r="G14" s="123">
        <v>2839484</v>
      </c>
      <c r="H14" s="355">
        <f t="shared" si="1"/>
        <v>2.9988547214916679</v>
      </c>
      <c r="I14" s="187">
        <v>34980213</v>
      </c>
      <c r="J14" s="197"/>
      <c r="K14" s="123">
        <v>35071133</v>
      </c>
      <c r="L14" s="355">
        <f t="shared" si="0"/>
        <v>-0.25924454736035329</v>
      </c>
    </row>
    <row r="15" spans="1:14" x14ac:dyDescent="0.25">
      <c r="B15" s="89"/>
      <c r="C15" s="17" t="s">
        <v>109</v>
      </c>
      <c r="D15" s="38">
        <v>5</v>
      </c>
      <c r="E15" s="371">
        <v>1267994</v>
      </c>
      <c r="F15" s="195" t="s">
        <v>167</v>
      </c>
      <c r="G15" s="123">
        <v>1317110</v>
      </c>
      <c r="H15" s="355">
        <f t="shared" si="1"/>
        <v>-3.7290735018335539</v>
      </c>
      <c r="I15" s="187">
        <v>11206106</v>
      </c>
      <c r="J15" s="195" t="s">
        <v>350</v>
      </c>
      <c r="K15" s="123">
        <v>15624925</v>
      </c>
      <c r="L15" s="355">
        <f t="shared" si="0"/>
        <v>-28.280577346771267</v>
      </c>
    </row>
    <row r="16" spans="1:14" x14ac:dyDescent="0.25">
      <c r="B16" s="89"/>
      <c r="C16" s="17" t="s">
        <v>110</v>
      </c>
      <c r="D16" s="38">
        <v>6</v>
      </c>
      <c r="E16" s="371">
        <v>110710</v>
      </c>
      <c r="F16" s="123"/>
      <c r="G16" s="123">
        <v>96107</v>
      </c>
      <c r="H16" s="355">
        <f t="shared" si="1"/>
        <v>15.194522771494263</v>
      </c>
      <c r="I16" s="187">
        <v>1051515</v>
      </c>
      <c r="J16" s="197"/>
      <c r="K16" s="123">
        <v>1086596</v>
      </c>
      <c r="L16" s="355">
        <f t="shared" si="0"/>
        <v>-3.2285228364543883</v>
      </c>
    </row>
    <row r="17" spans="2:12" x14ac:dyDescent="0.25">
      <c r="B17" s="89"/>
      <c r="C17" s="17" t="s">
        <v>111</v>
      </c>
      <c r="D17" s="38">
        <v>7</v>
      </c>
      <c r="E17" s="371">
        <v>124758</v>
      </c>
      <c r="F17" s="195" t="s">
        <v>166</v>
      </c>
      <c r="G17" s="123">
        <v>27770</v>
      </c>
      <c r="H17" s="355">
        <f t="shared" si="1"/>
        <v>349.25459128555997</v>
      </c>
      <c r="I17" s="187">
        <v>1328274</v>
      </c>
      <c r="J17" s="196" t="s">
        <v>351</v>
      </c>
      <c r="K17" s="123">
        <v>806760</v>
      </c>
      <c r="L17" s="355">
        <f t="shared" si="0"/>
        <v>64.643016510486376</v>
      </c>
    </row>
    <row r="18" spans="2:12" x14ac:dyDescent="0.25">
      <c r="B18" s="105"/>
      <c r="C18" s="17" t="s">
        <v>112</v>
      </c>
      <c r="D18" s="38">
        <v>8</v>
      </c>
      <c r="E18" s="371">
        <v>117824</v>
      </c>
      <c r="F18" s="123"/>
      <c r="G18" s="123">
        <v>138819</v>
      </c>
      <c r="H18" s="355">
        <f t="shared" si="1"/>
        <v>-15.124010402034301</v>
      </c>
      <c r="I18" s="187">
        <v>959331</v>
      </c>
      <c r="J18" s="197"/>
      <c r="K18" s="123">
        <v>1473611</v>
      </c>
      <c r="L18" s="355">
        <f t="shared" si="0"/>
        <v>-34.899305176196421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305931</v>
      </c>
      <c r="F21" s="123"/>
      <c r="G21" s="123">
        <v>309955</v>
      </c>
      <c r="H21" s="355">
        <f t="shared" ref="H21:H36" si="2">IF(AND(G21&gt; 0,E21&gt;0,E21&lt;=G21*6),E21/G21*100-100,"-")</f>
        <v>-1.2982529722056313</v>
      </c>
      <c r="I21" s="187">
        <v>3739665</v>
      </c>
      <c r="J21" s="123"/>
      <c r="K21" s="123">
        <v>3492935</v>
      </c>
      <c r="L21" s="355">
        <f t="shared" ref="L21:L36" si="3">IF(AND(K21&gt; 0,I21&gt;0,I21&lt;=K21*6),I21/K21*100-100,"-")</f>
        <v>7.063687128446432</v>
      </c>
    </row>
    <row r="22" spans="2:12" x14ac:dyDescent="0.25">
      <c r="B22" s="89"/>
      <c r="C22" s="17" t="s">
        <v>115</v>
      </c>
      <c r="D22" s="38">
        <v>10</v>
      </c>
      <c r="E22" s="371">
        <v>34261</v>
      </c>
      <c r="F22" s="123"/>
      <c r="G22" s="123">
        <v>26852</v>
      </c>
      <c r="H22" s="355">
        <f t="shared" si="2"/>
        <v>27.591985699389255</v>
      </c>
      <c r="I22" s="187">
        <v>362379</v>
      </c>
      <c r="J22" s="197"/>
      <c r="K22" s="123">
        <v>388731</v>
      </c>
      <c r="L22" s="355">
        <f t="shared" si="3"/>
        <v>-6.7789808376486462</v>
      </c>
    </row>
    <row r="23" spans="2:12" x14ac:dyDescent="0.25">
      <c r="B23" s="89"/>
      <c r="C23" s="17" t="s">
        <v>116</v>
      </c>
      <c r="D23" s="38">
        <v>11</v>
      </c>
      <c r="E23" s="371">
        <v>7497</v>
      </c>
      <c r="F23" s="123"/>
      <c r="G23" s="123">
        <v>13296</v>
      </c>
      <c r="H23" s="355">
        <f t="shared" si="2"/>
        <v>-43.614620938628157</v>
      </c>
      <c r="I23" s="187">
        <v>155437</v>
      </c>
      <c r="J23" s="197"/>
      <c r="K23" s="123">
        <v>172425</v>
      </c>
      <c r="L23" s="355">
        <f t="shared" si="3"/>
        <v>-9.8523995940263802</v>
      </c>
    </row>
    <row r="24" spans="2:12" x14ac:dyDescent="0.25">
      <c r="B24" s="89"/>
      <c r="C24" s="17" t="s">
        <v>117</v>
      </c>
      <c r="D24" s="38">
        <v>12</v>
      </c>
      <c r="E24" s="371">
        <v>9827</v>
      </c>
      <c r="F24" s="123"/>
      <c r="G24" s="123">
        <v>6745</v>
      </c>
      <c r="H24" s="355">
        <f t="shared" si="2"/>
        <v>45.693106004447742</v>
      </c>
      <c r="I24" s="187">
        <v>136197</v>
      </c>
      <c r="J24" s="197"/>
      <c r="K24" s="123">
        <v>123054</v>
      </c>
      <c r="L24" s="355">
        <f t="shared" si="3"/>
        <v>10.680676776049538</v>
      </c>
    </row>
    <row r="25" spans="2:12" x14ac:dyDescent="0.25">
      <c r="B25" s="89"/>
      <c r="C25" s="17" t="s">
        <v>118</v>
      </c>
      <c r="D25" s="38">
        <v>13</v>
      </c>
      <c r="E25" s="371">
        <v>162</v>
      </c>
      <c r="F25" s="123"/>
      <c r="G25" s="123">
        <v>200</v>
      </c>
      <c r="H25" s="355">
        <f t="shared" si="2"/>
        <v>-19</v>
      </c>
      <c r="I25" s="187">
        <v>3651</v>
      </c>
      <c r="J25" s="197"/>
      <c r="K25" s="123">
        <v>4914</v>
      </c>
      <c r="L25" s="355">
        <f t="shared" si="3"/>
        <v>-25.702075702075703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621408</v>
      </c>
      <c r="F27" s="123"/>
      <c r="G27" s="123">
        <v>313059</v>
      </c>
      <c r="H27" s="355">
        <f t="shared" si="2"/>
        <v>98.495491265224757</v>
      </c>
      <c r="I27" s="187">
        <v>6129211</v>
      </c>
      <c r="J27" s="197"/>
      <c r="K27" s="123">
        <v>4739142</v>
      </c>
      <c r="L27" s="355">
        <f t="shared" si="3"/>
        <v>29.331659612647201</v>
      </c>
    </row>
    <row r="28" spans="2:12" x14ac:dyDescent="0.25">
      <c r="B28" s="89"/>
      <c r="C28" s="17" t="s">
        <v>121</v>
      </c>
      <c r="D28" s="38">
        <v>16</v>
      </c>
      <c r="E28" s="371">
        <v>7142</v>
      </c>
      <c r="F28" s="123"/>
      <c r="G28" s="123">
        <v>1677</v>
      </c>
      <c r="H28" s="355">
        <f t="shared" si="2"/>
        <v>325.87954680977936</v>
      </c>
      <c r="I28" s="187">
        <v>25573</v>
      </c>
      <c r="J28" s="197"/>
      <c r="K28" s="123">
        <v>18115</v>
      </c>
      <c r="L28" s="355">
        <f t="shared" si="3"/>
        <v>41.170300855644513</v>
      </c>
    </row>
    <row r="29" spans="2:12" x14ac:dyDescent="0.25">
      <c r="B29" s="89"/>
      <c r="C29" s="17" t="s">
        <v>122</v>
      </c>
      <c r="D29" s="38">
        <v>17</v>
      </c>
      <c r="E29" s="371">
        <v>50836</v>
      </c>
      <c r="F29" s="123"/>
      <c r="G29" s="123">
        <v>56135</v>
      </c>
      <c r="H29" s="355">
        <f t="shared" si="2"/>
        <v>-9.4397434755500171</v>
      </c>
      <c r="I29" s="187">
        <v>872819</v>
      </c>
      <c r="J29" s="197"/>
      <c r="K29" s="123">
        <v>814213</v>
      </c>
      <c r="L29" s="355">
        <f t="shared" si="3"/>
        <v>7.1978708274124727</v>
      </c>
    </row>
    <row r="30" spans="2:12" x14ac:dyDescent="0.25">
      <c r="B30" s="89"/>
      <c r="C30" s="17" t="s">
        <v>124</v>
      </c>
      <c r="D30" s="38">
        <v>18</v>
      </c>
      <c r="E30" s="371">
        <v>76409</v>
      </c>
      <c r="F30" s="123"/>
      <c r="G30" s="123">
        <v>89603</v>
      </c>
      <c r="H30" s="355">
        <f t="shared" si="2"/>
        <v>-14.724953405577935</v>
      </c>
      <c r="I30" s="187">
        <v>2010801</v>
      </c>
      <c r="J30" s="197"/>
      <c r="K30" s="123">
        <v>2018542</v>
      </c>
      <c r="L30" s="355">
        <f t="shared" si="3"/>
        <v>-0.38349462136531542</v>
      </c>
    </row>
    <row r="31" spans="2:12" x14ac:dyDescent="0.25">
      <c r="B31" s="89"/>
      <c r="C31" s="17" t="s">
        <v>125</v>
      </c>
      <c r="D31" s="38">
        <v>19</v>
      </c>
      <c r="E31" s="371">
        <v>82577</v>
      </c>
      <c r="F31" s="123"/>
      <c r="G31" s="123">
        <v>61967</v>
      </c>
      <c r="H31" s="355">
        <f t="shared" si="2"/>
        <v>33.259638194522893</v>
      </c>
      <c r="I31" s="187">
        <v>791949</v>
      </c>
      <c r="J31" s="197"/>
      <c r="K31" s="123">
        <v>904502</v>
      </c>
      <c r="L31" s="355">
        <f t="shared" si="3"/>
        <v>-12.443643021242622</v>
      </c>
    </row>
    <row r="32" spans="2:12" x14ac:dyDescent="0.25">
      <c r="B32" s="89"/>
      <c r="C32" s="17" t="s">
        <v>126</v>
      </c>
      <c r="D32" s="38">
        <v>20</v>
      </c>
      <c r="E32" s="371">
        <v>9635</v>
      </c>
      <c r="F32" s="123"/>
      <c r="G32" s="123">
        <v>11440</v>
      </c>
      <c r="H32" s="355">
        <f t="shared" si="2"/>
        <v>-15.777972027972027</v>
      </c>
      <c r="I32" s="187">
        <v>133807</v>
      </c>
      <c r="J32" s="197"/>
      <c r="K32" s="123">
        <v>139199</v>
      </c>
      <c r="L32" s="355">
        <f t="shared" si="3"/>
        <v>-3.8735910459126899</v>
      </c>
    </row>
    <row r="33" spans="2:12" x14ac:dyDescent="0.25">
      <c r="B33" s="89"/>
      <c r="C33" s="17" t="s">
        <v>127</v>
      </c>
      <c r="D33" s="38">
        <v>21</v>
      </c>
      <c r="E33" s="371">
        <v>114936</v>
      </c>
      <c r="F33" s="123"/>
      <c r="G33" s="123">
        <v>43456</v>
      </c>
      <c r="H33" s="355">
        <f t="shared" si="2"/>
        <v>164.48821796759938</v>
      </c>
      <c r="I33" s="187">
        <v>1021785</v>
      </c>
      <c r="J33" s="197"/>
      <c r="K33" s="123">
        <v>1071050</v>
      </c>
      <c r="L33" s="355">
        <f t="shared" si="3"/>
        <v>-4.5996918911348672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8777962</v>
      </c>
      <c r="F34" s="123"/>
      <c r="G34" s="123">
        <f>SUM(G11:G33)</f>
        <v>8009993</v>
      </c>
      <c r="H34" s="355">
        <f t="shared" si="2"/>
        <v>9.5876363437521093</v>
      </c>
      <c r="I34" s="187">
        <f>SUM(I11:I33)</f>
        <v>97910713</v>
      </c>
      <c r="J34" s="197"/>
      <c r="K34" s="123">
        <f>SUM(K11:K33)</f>
        <v>99510249</v>
      </c>
      <c r="L34" s="355">
        <f t="shared" si="3"/>
        <v>-1.6074082982145796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527228</v>
      </c>
      <c r="F35" s="201"/>
      <c r="G35" s="123">
        <v>479837</v>
      </c>
      <c r="H35" s="355">
        <f t="shared" si="2"/>
        <v>9.8764788876222696</v>
      </c>
      <c r="I35" s="122">
        <v>6100133</v>
      </c>
      <c r="J35" s="201"/>
      <c r="K35" s="123">
        <v>5839249</v>
      </c>
      <c r="L35" s="355">
        <f t="shared" si="3"/>
        <v>4.4677663172096231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8250734</v>
      </c>
      <c r="F36" s="83"/>
      <c r="G36" s="203">
        <f>G34-G35</f>
        <v>7530156</v>
      </c>
      <c r="H36" s="357">
        <f t="shared" si="2"/>
        <v>9.5692307038526252</v>
      </c>
      <c r="I36" s="203">
        <f>I34-I35</f>
        <v>91810580</v>
      </c>
      <c r="J36" s="83"/>
      <c r="K36" s="370">
        <f>K34-K35</f>
        <v>93671000</v>
      </c>
      <c r="L36" s="374">
        <f t="shared" si="3"/>
        <v>-1.9861216385007197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13485</v>
      </c>
      <c r="L38" s="453">
        <v>218886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58274</v>
      </c>
      <c r="F39" s="453"/>
      <c r="G39" s="454">
        <v>924899</v>
      </c>
      <c r="H39" s="452"/>
      <c r="I39" s="452"/>
      <c r="J39" s="389" t="s">
        <v>175</v>
      </c>
      <c r="K39" s="454">
        <v>853</v>
      </c>
      <c r="L39" s="453">
        <v>20580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1041750</v>
      </c>
      <c r="F40" s="453"/>
      <c r="G40" s="454">
        <v>12685389</v>
      </c>
      <c r="H40" s="452"/>
      <c r="I40" s="452"/>
      <c r="J40" s="389" t="s">
        <v>177</v>
      </c>
      <c r="K40" s="454">
        <v>26037</v>
      </c>
      <c r="L40" s="453">
        <v>266770</v>
      </c>
    </row>
    <row r="41" spans="2:12" s="67" customFormat="1" ht="10.199999999999999" customHeight="1" x14ac:dyDescent="0.25">
      <c r="B41" s="452"/>
      <c r="C41" s="389" t="s">
        <v>286</v>
      </c>
      <c r="E41" s="453">
        <v>291894</v>
      </c>
      <c r="F41" s="453"/>
      <c r="G41" s="454">
        <v>2817991</v>
      </c>
      <c r="H41" s="452"/>
      <c r="I41" s="452"/>
      <c r="J41" s="389" t="s">
        <v>178</v>
      </c>
      <c r="K41" s="454">
        <v>22755</v>
      </c>
      <c r="L41" s="453">
        <v>243459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61628</v>
      </c>
      <c r="L42" s="453">
        <v>578579</v>
      </c>
    </row>
    <row r="43" spans="2:12" ht="10.199999999999999" customHeight="1" x14ac:dyDescent="0.25">
      <c r="B43" s="455"/>
      <c r="C43" s="495" t="s">
        <v>353</v>
      </c>
      <c r="D43" s="496"/>
      <c r="E43" s="497">
        <v>63881</v>
      </c>
      <c r="F43" s="497"/>
      <c r="G43" s="498">
        <v>587794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1204113</v>
      </c>
      <c r="F44" s="494"/>
      <c r="G44" s="498">
        <v>10618312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14416388</v>
      </c>
      <c r="F12" s="122">
        <v>75</v>
      </c>
      <c r="G12" s="122">
        <v>616471</v>
      </c>
      <c r="H12" s="122">
        <v>0</v>
      </c>
      <c r="I12" s="122"/>
      <c r="J12" s="123">
        <v>-9815</v>
      </c>
      <c r="K12" s="122">
        <v>-6837</v>
      </c>
      <c r="L12" s="122">
        <f>E12-F12-G12-H12+J12-K12-M12</f>
        <v>102425</v>
      </c>
      <c r="M12" s="122">
        <v>13694439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19263197</v>
      </c>
      <c r="F13" s="122">
        <v>1246297</v>
      </c>
      <c r="G13" s="122">
        <v>1834631</v>
      </c>
      <c r="H13" s="122">
        <v>0</v>
      </c>
      <c r="I13" s="122"/>
      <c r="J13" s="123">
        <v>74934</v>
      </c>
      <c r="K13" s="122">
        <v>-117314</v>
      </c>
      <c r="L13" s="122">
        <f t="shared" ref="L13:L19" si="0">E13-F13-G13-H13+J13-K13-M13</f>
        <v>-53762</v>
      </c>
      <c r="M13" s="122">
        <v>16428279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5707207</v>
      </c>
      <c r="F14" s="122">
        <v>136754</v>
      </c>
      <c r="G14" s="122">
        <v>2724602</v>
      </c>
      <c r="H14" s="122">
        <v>0</v>
      </c>
      <c r="I14" s="122"/>
      <c r="J14" s="123">
        <v>-51852</v>
      </c>
      <c r="K14" s="122">
        <v>10553</v>
      </c>
      <c r="L14" s="122">
        <f t="shared" si="0"/>
        <v>-95836</v>
      </c>
      <c r="M14" s="122">
        <v>2879282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43930093</v>
      </c>
      <c r="F15" s="122">
        <v>954077</v>
      </c>
      <c r="G15" s="122">
        <v>6854175</v>
      </c>
      <c r="H15" s="122">
        <v>0</v>
      </c>
      <c r="I15" s="122"/>
      <c r="J15" s="123">
        <v>-1338284</v>
      </c>
      <c r="K15" s="122">
        <v>-56900</v>
      </c>
      <c r="L15" s="122">
        <f t="shared" si="0"/>
        <v>-139756</v>
      </c>
      <c r="M15" s="122">
        <v>34980213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11846472</v>
      </c>
      <c r="F16" s="122">
        <v>724224</v>
      </c>
      <c r="G16" s="122">
        <v>654503</v>
      </c>
      <c r="H16" s="122">
        <v>707953</v>
      </c>
      <c r="I16" s="122"/>
      <c r="J16" s="123">
        <v>1329093</v>
      </c>
      <c r="K16" s="122">
        <v>-181973</v>
      </c>
      <c r="L16" s="122">
        <f t="shared" si="0"/>
        <v>64752</v>
      </c>
      <c r="M16" s="122">
        <v>11206106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1143977</v>
      </c>
      <c r="F17" s="122">
        <v>7751</v>
      </c>
      <c r="G17" s="122">
        <v>45589</v>
      </c>
      <c r="H17" s="122">
        <v>0</v>
      </c>
      <c r="I17" s="122"/>
      <c r="J17" s="123">
        <v>-51542</v>
      </c>
      <c r="K17" s="122">
        <v>-6526</v>
      </c>
      <c r="L17" s="122">
        <f t="shared" si="0"/>
        <v>-5894</v>
      </c>
      <c r="M17" s="122">
        <v>1051515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4302455</v>
      </c>
      <c r="F18" s="122">
        <v>342650</v>
      </c>
      <c r="G18" s="122">
        <v>2319420</v>
      </c>
      <c r="H18" s="122">
        <v>704542</v>
      </c>
      <c r="I18" s="122"/>
      <c r="J18" s="123">
        <v>269198</v>
      </c>
      <c r="K18" s="122">
        <v>-55822</v>
      </c>
      <c r="L18" s="122">
        <f t="shared" si="0"/>
        <v>-67411</v>
      </c>
      <c r="M18" s="122">
        <v>1328274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2402441</v>
      </c>
      <c r="F19" s="122">
        <v>35852</v>
      </c>
      <c r="G19" s="122">
        <v>915775</v>
      </c>
      <c r="H19" s="122">
        <v>0</v>
      </c>
      <c r="I19" s="122"/>
      <c r="J19" s="123">
        <v>-94197</v>
      </c>
      <c r="K19" s="122">
        <v>340298</v>
      </c>
      <c r="L19" s="122">
        <f t="shared" si="0"/>
        <v>56988</v>
      </c>
      <c r="M19" s="122">
        <v>959331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4060691</v>
      </c>
      <c r="F22" s="122">
        <v>28063</v>
      </c>
      <c r="G22" s="122">
        <v>247178</v>
      </c>
      <c r="H22" s="122">
        <v>0</v>
      </c>
      <c r="I22" s="122"/>
      <c r="J22" s="123">
        <v>1</v>
      </c>
      <c r="K22" s="122">
        <v>-5689</v>
      </c>
      <c r="L22" s="122">
        <f t="shared" ref="L22:L34" si="1">E22-F22-G22-H22+J22-K22-M22</f>
        <v>51475</v>
      </c>
      <c r="M22" s="122">
        <v>3739665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371574</v>
      </c>
      <c r="F23" s="122">
        <v>0</v>
      </c>
      <c r="G23" s="122">
        <v>0</v>
      </c>
      <c r="H23" s="122">
        <v>0</v>
      </c>
      <c r="I23" s="122"/>
      <c r="J23" s="123">
        <v>243</v>
      </c>
      <c r="K23" s="122">
        <v>-240</v>
      </c>
      <c r="L23" s="122">
        <f t="shared" si="1"/>
        <v>9678</v>
      </c>
      <c r="M23" s="122">
        <v>362379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457284</v>
      </c>
      <c r="F24" s="122">
        <v>74687</v>
      </c>
      <c r="G24" s="122">
        <v>206724</v>
      </c>
      <c r="H24" s="122">
        <v>0</v>
      </c>
      <c r="I24" s="122"/>
      <c r="J24" s="123">
        <v>-20374</v>
      </c>
      <c r="K24" s="122">
        <v>-2247</v>
      </c>
      <c r="L24" s="122">
        <f t="shared" si="1"/>
        <v>2309</v>
      </c>
      <c r="M24" s="122">
        <v>155437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175734</v>
      </c>
      <c r="F25" s="122">
        <v>15382</v>
      </c>
      <c r="G25" s="122">
        <v>23446</v>
      </c>
      <c r="H25" s="122">
        <v>0</v>
      </c>
      <c r="I25" s="122"/>
      <c r="J25" s="123">
        <v>-318</v>
      </c>
      <c r="K25" s="122">
        <v>82</v>
      </c>
      <c r="L25" s="122">
        <f t="shared" si="1"/>
        <v>309</v>
      </c>
      <c r="M25" s="122">
        <v>136197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6359</v>
      </c>
      <c r="F26" s="122">
        <v>0</v>
      </c>
      <c r="G26" s="122">
        <v>2586</v>
      </c>
      <c r="H26" s="122">
        <v>0</v>
      </c>
      <c r="I26" s="122"/>
      <c r="J26" s="123">
        <v>-1</v>
      </c>
      <c r="K26" s="122">
        <v>174</v>
      </c>
      <c r="L26" s="122">
        <f t="shared" si="1"/>
        <v>-53</v>
      </c>
      <c r="M26" s="122">
        <v>3651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6848243</v>
      </c>
      <c r="F28" s="122">
        <v>404724</v>
      </c>
      <c r="G28" s="122">
        <v>553007</v>
      </c>
      <c r="H28" s="122">
        <v>0</v>
      </c>
      <c r="I28" s="122"/>
      <c r="J28" s="123">
        <v>11932</v>
      </c>
      <c r="K28" s="122">
        <v>-178007</v>
      </c>
      <c r="L28" s="122">
        <f t="shared" si="1"/>
        <v>-48760</v>
      </c>
      <c r="M28" s="122">
        <v>6129211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32757</v>
      </c>
      <c r="F29" s="122">
        <v>5807</v>
      </c>
      <c r="G29" s="122">
        <v>3</v>
      </c>
      <c r="H29" s="122">
        <v>0</v>
      </c>
      <c r="I29" s="122"/>
      <c r="J29" s="123">
        <v>0</v>
      </c>
      <c r="K29" s="122">
        <v>1383</v>
      </c>
      <c r="L29" s="122">
        <f t="shared" si="1"/>
        <v>-9</v>
      </c>
      <c r="M29" s="122">
        <v>25573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2521728</v>
      </c>
      <c r="F30" s="122">
        <v>531292</v>
      </c>
      <c r="G30" s="122">
        <v>1184459</v>
      </c>
      <c r="H30" s="122">
        <v>0</v>
      </c>
      <c r="I30" s="122"/>
      <c r="J30" s="123">
        <v>-7219</v>
      </c>
      <c r="K30" s="122">
        <v>36051</v>
      </c>
      <c r="L30" s="122">
        <f t="shared" si="1"/>
        <v>-110112</v>
      </c>
      <c r="M30" s="122">
        <v>872819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3972300</v>
      </c>
      <c r="F31" s="122">
        <v>232018</v>
      </c>
      <c r="G31" s="122">
        <v>1665043</v>
      </c>
      <c r="H31" s="122">
        <v>0</v>
      </c>
      <c r="I31" s="122"/>
      <c r="J31" s="123">
        <v>-14246</v>
      </c>
      <c r="K31" s="122">
        <v>5204</v>
      </c>
      <c r="L31" s="122">
        <f t="shared" si="1"/>
        <v>44988</v>
      </c>
      <c r="M31" s="122">
        <v>2010801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1581009</v>
      </c>
      <c r="F32" s="122">
        <v>4328</v>
      </c>
      <c r="G32" s="122">
        <v>696962</v>
      </c>
      <c r="H32" s="122">
        <v>0</v>
      </c>
      <c r="I32" s="122"/>
      <c r="J32" s="123">
        <v>0</v>
      </c>
      <c r="K32" s="122">
        <v>92436</v>
      </c>
      <c r="L32" s="122">
        <f t="shared" si="1"/>
        <v>-4666</v>
      </c>
      <c r="M32" s="122">
        <v>791949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338451</v>
      </c>
      <c r="F33" s="122">
        <v>74744</v>
      </c>
      <c r="G33" s="122">
        <v>152913</v>
      </c>
      <c r="H33" s="122">
        <v>0</v>
      </c>
      <c r="I33" s="122"/>
      <c r="J33" s="123">
        <v>7307</v>
      </c>
      <c r="K33" s="122">
        <v>1692</v>
      </c>
      <c r="L33" s="122">
        <f t="shared" si="1"/>
        <v>-17398</v>
      </c>
      <c r="M33" s="122">
        <v>133807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1337269</v>
      </c>
      <c r="F34" s="122">
        <v>78</v>
      </c>
      <c r="G34" s="122">
        <v>71287</v>
      </c>
      <c r="H34" s="122">
        <v>0</v>
      </c>
      <c r="I34" s="122"/>
      <c r="J34" s="123">
        <v>-104860</v>
      </c>
      <c r="K34" s="122">
        <v>104595</v>
      </c>
      <c r="L34" s="122">
        <f t="shared" si="1"/>
        <v>34664</v>
      </c>
      <c r="M34" s="122">
        <v>1021785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124715629</v>
      </c>
      <c r="F35" s="127">
        <f>SUM(F12:F34)</f>
        <v>4818803</v>
      </c>
      <c r="G35" s="127">
        <f>SUM(G12:G34)</f>
        <v>20768774</v>
      </c>
      <c r="H35" s="127">
        <f>SUM(H12:H34)</f>
        <v>1412495</v>
      </c>
      <c r="I35" s="127"/>
      <c r="J35" s="128">
        <f>SUM(J12:J34)</f>
        <v>0</v>
      </c>
      <c r="K35" s="129">
        <f>SUM(K12:K34)</f>
        <v>-19087</v>
      </c>
      <c r="L35" s="129">
        <f>SUM(L12:L34)</f>
        <v>-176069</v>
      </c>
      <c r="M35" s="127">
        <f>SUM(M12:M34)</f>
        <v>97910713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5619920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480213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91810580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1284801</v>
      </c>
      <c r="F10" s="122">
        <v>1248853</v>
      </c>
      <c r="G10" s="122">
        <v>0</v>
      </c>
      <c r="H10" s="122">
        <v>0</v>
      </c>
      <c r="I10" s="122">
        <v>0</v>
      </c>
      <c r="J10" s="93">
        <f>E10-F10-G10-H10-I10</f>
        <v>35948</v>
      </c>
    </row>
    <row r="11" spans="2:10" x14ac:dyDescent="0.25">
      <c r="B11" s="89"/>
      <c r="C11" s="17" t="s">
        <v>106</v>
      </c>
      <c r="D11" s="38">
        <v>2</v>
      </c>
      <c r="E11" s="122">
        <v>1391918</v>
      </c>
      <c r="F11" s="122">
        <v>0</v>
      </c>
      <c r="G11" s="122">
        <v>0</v>
      </c>
      <c r="H11" s="122">
        <v>0</v>
      </c>
      <c r="I11" s="122">
        <v>4577</v>
      </c>
      <c r="J11" s="93">
        <f t="shared" ref="J11:J17" si="0">E11-F11-G11-H11-I11</f>
        <v>1387341</v>
      </c>
    </row>
    <row r="12" spans="2:10" x14ac:dyDescent="0.25">
      <c r="B12" s="89"/>
      <c r="C12" s="17" t="s">
        <v>107</v>
      </c>
      <c r="D12" s="38">
        <v>3</v>
      </c>
      <c r="E12" s="122">
        <v>234700</v>
      </c>
      <c r="F12" s="122">
        <v>165393</v>
      </c>
      <c r="G12" s="122">
        <v>0</v>
      </c>
      <c r="H12" s="122">
        <v>0</v>
      </c>
      <c r="I12" s="122">
        <v>0</v>
      </c>
      <c r="J12" s="93">
        <f t="shared" si="0"/>
        <v>69307</v>
      </c>
    </row>
    <row r="13" spans="2:10" x14ac:dyDescent="0.25">
      <c r="B13" s="89"/>
      <c r="C13" s="17" t="s">
        <v>108</v>
      </c>
      <c r="D13" s="38">
        <v>4</v>
      </c>
      <c r="E13" s="122">
        <v>2924636</v>
      </c>
      <c r="F13" s="122">
        <v>0</v>
      </c>
      <c r="G13" s="122">
        <v>0</v>
      </c>
      <c r="H13" s="122">
        <v>1581</v>
      </c>
      <c r="I13" s="122">
        <v>315</v>
      </c>
      <c r="J13" s="93">
        <f t="shared" si="0"/>
        <v>2922740</v>
      </c>
    </row>
    <row r="14" spans="2:10" x14ac:dyDescent="0.25">
      <c r="B14" s="89"/>
      <c r="C14" s="17" t="s">
        <v>109</v>
      </c>
      <c r="D14" s="38">
        <v>5</v>
      </c>
      <c r="E14" s="122">
        <v>1267994</v>
      </c>
      <c r="F14" s="122">
        <v>4222</v>
      </c>
      <c r="G14" s="122">
        <v>0</v>
      </c>
      <c r="H14" s="122">
        <v>3</v>
      </c>
      <c r="I14" s="122">
        <v>266</v>
      </c>
      <c r="J14" s="93">
        <f t="shared" si="0"/>
        <v>1263503</v>
      </c>
    </row>
    <row r="15" spans="2:10" x14ac:dyDescent="0.25">
      <c r="B15" s="89"/>
      <c r="C15" s="17" t="s">
        <v>110</v>
      </c>
      <c r="D15" s="38">
        <v>6</v>
      </c>
      <c r="E15" s="122">
        <v>110710</v>
      </c>
      <c r="F15" s="122">
        <v>110691</v>
      </c>
      <c r="G15" s="122">
        <v>0</v>
      </c>
      <c r="H15" s="122">
        <v>0</v>
      </c>
      <c r="I15" s="122">
        <v>0</v>
      </c>
      <c r="J15" s="93">
        <f t="shared" si="0"/>
        <v>19</v>
      </c>
    </row>
    <row r="16" spans="2:10" x14ac:dyDescent="0.25">
      <c r="B16" s="89"/>
      <c r="C16" s="17" t="s">
        <v>111</v>
      </c>
      <c r="D16" s="38">
        <v>7</v>
      </c>
      <c r="E16" s="122">
        <v>124758</v>
      </c>
      <c r="F16" s="122">
        <v>61628</v>
      </c>
      <c r="G16" s="122">
        <v>0</v>
      </c>
      <c r="H16" s="122">
        <v>0</v>
      </c>
      <c r="I16" s="122">
        <v>0</v>
      </c>
      <c r="J16" s="93">
        <f t="shared" si="0"/>
        <v>63130</v>
      </c>
    </row>
    <row r="17" spans="2:10" x14ac:dyDescent="0.25">
      <c r="B17" s="105"/>
      <c r="C17" s="17" t="s">
        <v>112</v>
      </c>
      <c r="D17" s="38">
        <v>8</v>
      </c>
      <c r="E17" s="122">
        <v>117824</v>
      </c>
      <c r="F17" s="122">
        <v>70021</v>
      </c>
      <c r="G17" s="122">
        <v>0</v>
      </c>
      <c r="H17" s="122">
        <v>0</v>
      </c>
      <c r="I17" s="122">
        <v>0</v>
      </c>
      <c r="J17" s="93">
        <f t="shared" si="0"/>
        <v>47803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305931</v>
      </c>
      <c r="F20" s="122">
        <v>159468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146463</v>
      </c>
    </row>
    <row r="21" spans="2:10" x14ac:dyDescent="0.25">
      <c r="B21" s="89"/>
      <c r="C21" s="17" t="s">
        <v>115</v>
      </c>
      <c r="D21" s="38">
        <v>10</v>
      </c>
      <c r="E21" s="122">
        <v>34261</v>
      </c>
      <c r="F21" s="122">
        <v>27996</v>
      </c>
      <c r="G21" s="122">
        <v>0</v>
      </c>
      <c r="H21" s="122">
        <v>0</v>
      </c>
      <c r="I21" s="122">
        <v>0</v>
      </c>
      <c r="J21" s="93">
        <f t="shared" si="1"/>
        <v>6265</v>
      </c>
    </row>
    <row r="22" spans="2:10" x14ac:dyDescent="0.25">
      <c r="B22" s="89"/>
      <c r="C22" s="17" t="s">
        <v>116</v>
      </c>
      <c r="D22" s="38">
        <v>11</v>
      </c>
      <c r="E22" s="122">
        <v>7497</v>
      </c>
      <c r="F22" s="122">
        <v>2010</v>
      </c>
      <c r="G22" s="122">
        <v>0</v>
      </c>
      <c r="H22" s="122">
        <v>0</v>
      </c>
      <c r="I22" s="122">
        <v>0</v>
      </c>
      <c r="J22" s="93">
        <f t="shared" si="1"/>
        <v>5487</v>
      </c>
    </row>
    <row r="23" spans="2:10" x14ac:dyDescent="0.25">
      <c r="B23" s="89"/>
      <c r="C23" s="17" t="s">
        <v>117</v>
      </c>
      <c r="D23" s="38">
        <v>12</v>
      </c>
      <c r="E23" s="122">
        <v>9827</v>
      </c>
      <c r="F23" s="122">
        <v>2694</v>
      </c>
      <c r="G23" s="122">
        <v>0</v>
      </c>
      <c r="H23" s="122">
        <v>0</v>
      </c>
      <c r="I23" s="122">
        <v>0</v>
      </c>
      <c r="J23" s="93">
        <f t="shared" si="1"/>
        <v>7133</v>
      </c>
    </row>
    <row r="24" spans="2:10" x14ac:dyDescent="0.25">
      <c r="B24" s="89"/>
      <c r="C24" s="17" t="s">
        <v>118</v>
      </c>
      <c r="D24" s="38">
        <v>13</v>
      </c>
      <c r="E24" s="122">
        <v>162</v>
      </c>
      <c r="F24" s="122">
        <v>0</v>
      </c>
      <c r="G24" s="122">
        <v>0</v>
      </c>
      <c r="H24" s="122">
        <v>0</v>
      </c>
      <c r="I24" s="122">
        <v>1</v>
      </c>
      <c r="J24" s="93">
        <f t="shared" si="1"/>
        <v>161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621408</v>
      </c>
      <c r="F26" s="122">
        <v>0</v>
      </c>
      <c r="G26" s="122">
        <v>581438</v>
      </c>
      <c r="H26" s="122">
        <v>0</v>
      </c>
      <c r="I26" s="122">
        <v>80</v>
      </c>
      <c r="J26" s="93">
        <f t="shared" si="1"/>
        <v>39890</v>
      </c>
    </row>
    <row r="27" spans="2:10" x14ac:dyDescent="0.25">
      <c r="B27" s="89"/>
      <c r="C27" s="17" t="s">
        <v>121</v>
      </c>
      <c r="D27" s="38">
        <v>16</v>
      </c>
      <c r="E27" s="122">
        <v>7142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7142</v>
      </c>
    </row>
    <row r="28" spans="2:10" x14ac:dyDescent="0.25">
      <c r="B28" s="89"/>
      <c r="C28" s="17" t="s">
        <v>122</v>
      </c>
      <c r="D28" s="38">
        <v>17</v>
      </c>
      <c r="E28" s="122">
        <v>50836</v>
      </c>
      <c r="F28" s="122">
        <v>0</v>
      </c>
      <c r="G28" s="122">
        <v>46</v>
      </c>
      <c r="H28" s="122">
        <v>4</v>
      </c>
      <c r="I28" s="122">
        <v>0</v>
      </c>
      <c r="J28" s="93">
        <f t="shared" si="1"/>
        <v>50786</v>
      </c>
    </row>
    <row r="29" spans="2:10" x14ac:dyDescent="0.25">
      <c r="B29" s="89"/>
      <c r="C29" s="17" t="s">
        <v>124</v>
      </c>
      <c r="D29" s="38">
        <v>18</v>
      </c>
      <c r="E29" s="122">
        <v>76409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76409</v>
      </c>
    </row>
    <row r="30" spans="2:10" x14ac:dyDescent="0.25">
      <c r="B30" s="89"/>
      <c r="C30" s="17" t="s">
        <v>125</v>
      </c>
      <c r="D30" s="38">
        <v>19</v>
      </c>
      <c r="E30" s="122">
        <v>82577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82577</v>
      </c>
    </row>
    <row r="31" spans="2:10" x14ac:dyDescent="0.25">
      <c r="B31" s="89"/>
      <c r="C31" s="17" t="s">
        <v>126</v>
      </c>
      <c r="D31" s="38">
        <v>20</v>
      </c>
      <c r="E31" s="122">
        <v>9635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9635</v>
      </c>
    </row>
    <row r="32" spans="2:10" x14ac:dyDescent="0.25">
      <c r="B32" s="89"/>
      <c r="C32" s="17" t="s">
        <v>127</v>
      </c>
      <c r="D32" s="38">
        <v>21</v>
      </c>
      <c r="E32" s="122">
        <v>114936</v>
      </c>
      <c r="F32" s="122">
        <v>111173</v>
      </c>
      <c r="G32" s="122">
        <v>0</v>
      </c>
      <c r="H32" s="122">
        <v>0</v>
      </c>
      <c r="I32" s="122">
        <v>0</v>
      </c>
      <c r="J32" s="93">
        <f t="shared" si="1"/>
        <v>3763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8777962</v>
      </c>
      <c r="F33" s="127">
        <f t="shared" si="2"/>
        <v>1964149</v>
      </c>
      <c r="G33" s="127">
        <f t="shared" si="2"/>
        <v>581484</v>
      </c>
      <c r="H33" s="127">
        <f t="shared" si="2"/>
        <v>1588</v>
      </c>
      <c r="I33" s="127">
        <f t="shared" si="2"/>
        <v>5239</v>
      </c>
      <c r="J33" s="129">
        <f t="shared" si="2"/>
        <v>6225502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13694439</v>
      </c>
      <c r="F10" s="122">
        <v>13163830</v>
      </c>
      <c r="G10" s="122">
        <v>0</v>
      </c>
      <c r="H10" s="122">
        <v>0</v>
      </c>
      <c r="I10" s="122">
        <v>0</v>
      </c>
      <c r="J10" s="93">
        <f>E10-F10-G10-H10-I10</f>
        <v>530609</v>
      </c>
    </row>
    <row r="11" spans="2:10" x14ac:dyDescent="0.25">
      <c r="B11" s="265"/>
      <c r="C11" s="258" t="s">
        <v>106</v>
      </c>
      <c r="D11" s="274">
        <v>2</v>
      </c>
      <c r="E11" s="122">
        <v>16428279</v>
      </c>
      <c r="F11" s="122">
        <v>0</v>
      </c>
      <c r="G11" s="122">
        <v>0</v>
      </c>
      <c r="H11" s="122">
        <v>0</v>
      </c>
      <c r="I11" s="122">
        <v>48419</v>
      </c>
      <c r="J11" s="93">
        <f t="shared" ref="J11:J17" si="0">E11-F11-G11-H11-I11</f>
        <v>16379860</v>
      </c>
    </row>
    <row r="12" spans="2:10" x14ac:dyDescent="0.25">
      <c r="B12" s="265"/>
      <c r="C12" s="258" t="s">
        <v>107</v>
      </c>
      <c r="D12" s="274">
        <v>3</v>
      </c>
      <c r="E12" s="122">
        <v>2879282</v>
      </c>
      <c r="F12" s="122">
        <v>1877159</v>
      </c>
      <c r="G12" s="122">
        <v>0</v>
      </c>
      <c r="H12" s="122">
        <v>0</v>
      </c>
      <c r="I12" s="122">
        <v>0</v>
      </c>
      <c r="J12" s="93">
        <f t="shared" si="0"/>
        <v>1002123</v>
      </c>
    </row>
    <row r="13" spans="2:10" x14ac:dyDescent="0.25">
      <c r="B13" s="265"/>
      <c r="C13" s="258" t="s">
        <v>108</v>
      </c>
      <c r="D13" s="274">
        <v>4</v>
      </c>
      <c r="E13" s="122">
        <v>34980213</v>
      </c>
      <c r="F13" s="122">
        <v>0</v>
      </c>
      <c r="G13" s="122">
        <v>0</v>
      </c>
      <c r="H13" s="122">
        <v>23309</v>
      </c>
      <c r="I13" s="122">
        <v>3477</v>
      </c>
      <c r="J13" s="93">
        <f t="shared" si="0"/>
        <v>34953427</v>
      </c>
    </row>
    <row r="14" spans="2:10" x14ac:dyDescent="0.25">
      <c r="B14" s="265"/>
      <c r="C14" s="258" t="s">
        <v>109</v>
      </c>
      <c r="D14" s="274">
        <v>5</v>
      </c>
      <c r="E14" s="122">
        <v>11206106</v>
      </c>
      <c r="F14" s="122">
        <v>56029</v>
      </c>
      <c r="G14" s="122">
        <v>0</v>
      </c>
      <c r="H14" s="122">
        <v>48</v>
      </c>
      <c r="I14" s="122">
        <v>3316</v>
      </c>
      <c r="J14" s="93">
        <f t="shared" si="0"/>
        <v>11146713</v>
      </c>
    </row>
    <row r="15" spans="2:10" x14ac:dyDescent="0.25">
      <c r="B15" s="265"/>
      <c r="C15" s="258" t="s">
        <v>110</v>
      </c>
      <c r="D15" s="274">
        <v>6</v>
      </c>
      <c r="E15" s="122">
        <v>1051515</v>
      </c>
      <c r="F15" s="122">
        <v>1027529</v>
      </c>
      <c r="G15" s="122">
        <v>0</v>
      </c>
      <c r="H15" s="122">
        <v>0</v>
      </c>
      <c r="I15" s="122">
        <v>0</v>
      </c>
      <c r="J15" s="93">
        <f t="shared" si="0"/>
        <v>23986</v>
      </c>
    </row>
    <row r="16" spans="2:10" x14ac:dyDescent="0.25">
      <c r="B16" s="265"/>
      <c r="C16" s="258" t="s">
        <v>111</v>
      </c>
      <c r="D16" s="274">
        <v>7</v>
      </c>
      <c r="E16" s="122">
        <v>1328274</v>
      </c>
      <c r="F16" s="122">
        <v>578579</v>
      </c>
      <c r="G16" s="122">
        <v>0</v>
      </c>
      <c r="H16" s="122">
        <v>0</v>
      </c>
      <c r="I16" s="122">
        <v>0</v>
      </c>
      <c r="J16" s="93">
        <f t="shared" si="0"/>
        <v>749695</v>
      </c>
    </row>
    <row r="17" spans="2:10" x14ac:dyDescent="0.25">
      <c r="B17" s="271"/>
      <c r="C17" s="258" t="s">
        <v>112</v>
      </c>
      <c r="D17" s="274">
        <v>8</v>
      </c>
      <c r="E17" s="122">
        <v>959331</v>
      </c>
      <c r="F17" s="122">
        <v>581356</v>
      </c>
      <c r="G17" s="122">
        <v>0</v>
      </c>
      <c r="H17" s="122">
        <v>0</v>
      </c>
      <c r="I17" s="122">
        <v>0</v>
      </c>
      <c r="J17" s="93">
        <f t="shared" si="0"/>
        <v>377975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3739665</v>
      </c>
      <c r="F20" s="122">
        <v>2137995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1601670</v>
      </c>
    </row>
    <row r="21" spans="2:10" x14ac:dyDescent="0.25">
      <c r="B21" s="265"/>
      <c r="C21" s="258" t="s">
        <v>115</v>
      </c>
      <c r="D21" s="274">
        <v>10</v>
      </c>
      <c r="E21" s="122">
        <v>362379</v>
      </c>
      <c r="F21" s="122">
        <v>305616</v>
      </c>
      <c r="G21" s="122">
        <v>0</v>
      </c>
      <c r="H21" s="122">
        <v>0</v>
      </c>
      <c r="I21" s="122">
        <v>0</v>
      </c>
      <c r="J21" s="93">
        <f t="shared" si="1"/>
        <v>56763</v>
      </c>
    </row>
    <row r="22" spans="2:10" x14ac:dyDescent="0.25">
      <c r="B22" s="265"/>
      <c r="C22" s="258" t="s">
        <v>116</v>
      </c>
      <c r="D22" s="274">
        <v>11</v>
      </c>
      <c r="E22" s="122">
        <v>155437</v>
      </c>
      <c r="F22" s="122">
        <v>50177</v>
      </c>
      <c r="G22" s="122">
        <v>0</v>
      </c>
      <c r="H22" s="122">
        <v>0</v>
      </c>
      <c r="I22" s="122">
        <v>0</v>
      </c>
      <c r="J22" s="93">
        <f t="shared" si="1"/>
        <v>105260</v>
      </c>
    </row>
    <row r="23" spans="2:10" x14ac:dyDescent="0.25">
      <c r="B23" s="265"/>
      <c r="C23" s="258" t="s">
        <v>117</v>
      </c>
      <c r="D23" s="274">
        <v>12</v>
      </c>
      <c r="E23" s="122">
        <v>136197</v>
      </c>
      <c r="F23" s="122">
        <v>26086</v>
      </c>
      <c r="G23" s="122">
        <v>0</v>
      </c>
      <c r="H23" s="122">
        <v>0</v>
      </c>
      <c r="I23" s="122">
        <v>0</v>
      </c>
      <c r="J23" s="93">
        <f t="shared" si="1"/>
        <v>110111</v>
      </c>
    </row>
    <row r="24" spans="2:10" x14ac:dyDescent="0.25">
      <c r="B24" s="265"/>
      <c r="C24" s="258" t="s">
        <v>118</v>
      </c>
      <c r="D24" s="274">
        <v>13</v>
      </c>
      <c r="E24" s="122">
        <v>3651</v>
      </c>
      <c r="F24" s="122">
        <v>0</v>
      </c>
      <c r="G24" s="122">
        <v>0</v>
      </c>
      <c r="H24" s="122">
        <v>0</v>
      </c>
      <c r="I24" s="122">
        <v>2</v>
      </c>
      <c r="J24" s="93">
        <f t="shared" si="1"/>
        <v>3649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6129211</v>
      </c>
      <c r="F26" s="122">
        <v>0</v>
      </c>
      <c r="G26" s="122">
        <v>5530667</v>
      </c>
      <c r="H26" s="122">
        <v>0</v>
      </c>
      <c r="I26" s="122">
        <v>112387</v>
      </c>
      <c r="J26" s="93">
        <f t="shared" si="1"/>
        <v>486157</v>
      </c>
    </row>
    <row r="27" spans="2:10" x14ac:dyDescent="0.25">
      <c r="B27" s="265"/>
      <c r="C27" s="258" t="s">
        <v>121</v>
      </c>
      <c r="D27" s="274">
        <v>16</v>
      </c>
      <c r="E27" s="122">
        <v>25573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25573</v>
      </c>
    </row>
    <row r="28" spans="2:10" x14ac:dyDescent="0.25">
      <c r="B28" s="265"/>
      <c r="C28" s="258" t="s">
        <v>122</v>
      </c>
      <c r="D28" s="274">
        <v>17</v>
      </c>
      <c r="E28" s="122">
        <v>872819</v>
      </c>
      <c r="F28" s="122">
        <v>124</v>
      </c>
      <c r="G28" s="122">
        <v>277</v>
      </c>
      <c r="H28" s="122">
        <v>115</v>
      </c>
      <c r="I28" s="122">
        <v>0</v>
      </c>
      <c r="J28" s="93">
        <f t="shared" si="1"/>
        <v>872303</v>
      </c>
    </row>
    <row r="29" spans="2:10" x14ac:dyDescent="0.25">
      <c r="B29" s="265"/>
      <c r="C29" s="258" t="s">
        <v>124</v>
      </c>
      <c r="D29" s="274">
        <v>18</v>
      </c>
      <c r="E29" s="122">
        <v>2010801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2010801</v>
      </c>
    </row>
    <row r="30" spans="2:10" x14ac:dyDescent="0.25">
      <c r="B30" s="265"/>
      <c r="C30" s="258" t="s">
        <v>125</v>
      </c>
      <c r="D30" s="274">
        <v>19</v>
      </c>
      <c r="E30" s="122">
        <v>791949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791949</v>
      </c>
    </row>
    <row r="31" spans="2:10" x14ac:dyDescent="0.25">
      <c r="B31" s="265"/>
      <c r="C31" s="258" t="s">
        <v>126</v>
      </c>
      <c r="D31" s="274">
        <v>20</v>
      </c>
      <c r="E31" s="122">
        <v>133807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133807</v>
      </c>
    </row>
    <row r="32" spans="2:10" x14ac:dyDescent="0.25">
      <c r="B32" s="265"/>
      <c r="C32" s="258" t="s">
        <v>127</v>
      </c>
      <c r="D32" s="274">
        <v>21</v>
      </c>
      <c r="E32" s="122">
        <v>1021785</v>
      </c>
      <c r="F32" s="122">
        <v>963059</v>
      </c>
      <c r="G32" s="122">
        <v>0</v>
      </c>
      <c r="H32" s="122">
        <v>0</v>
      </c>
      <c r="I32" s="122">
        <v>0</v>
      </c>
      <c r="J32" s="93">
        <f t="shared" si="1"/>
        <v>58726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97910713</v>
      </c>
      <c r="F33" s="127">
        <f t="shared" si="2"/>
        <v>20767539</v>
      </c>
      <c r="G33" s="127">
        <f t="shared" si="2"/>
        <v>5530944</v>
      </c>
      <c r="H33" s="127">
        <f t="shared" si="2"/>
        <v>23472</v>
      </c>
      <c r="I33" s="127">
        <f t="shared" si="2"/>
        <v>167601</v>
      </c>
      <c r="J33" s="129">
        <f t="shared" si="2"/>
        <v>71421157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158042</v>
      </c>
      <c r="G10" s="282">
        <v>0</v>
      </c>
      <c r="H10" s="282">
        <f>F10+G10</f>
        <v>158042</v>
      </c>
      <c r="I10" s="282">
        <v>119214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16582772</v>
      </c>
      <c r="G11" s="282">
        <v>1198833</v>
      </c>
      <c r="H11" s="282">
        <f t="shared" ref="H11:H26" si="0">F11+G11</f>
        <v>17781605</v>
      </c>
      <c r="I11" s="282">
        <v>18333573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16740814</v>
      </c>
      <c r="G12" s="282">
        <f>G10+G11</f>
        <v>1198833</v>
      </c>
      <c r="H12" s="282">
        <f>H10+H11</f>
        <v>17939647</v>
      </c>
      <c r="I12" s="282">
        <f>I10+I11</f>
        <v>18452787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298302</v>
      </c>
      <c r="G14" s="289">
        <v>3529</v>
      </c>
      <c r="H14" s="289">
        <f t="shared" si="0"/>
        <v>301831</v>
      </c>
      <c r="I14" s="282">
        <v>317916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2884330</v>
      </c>
      <c r="G15" s="289">
        <v>13966</v>
      </c>
      <c r="H15" s="289">
        <f t="shared" si="0"/>
        <v>2898296</v>
      </c>
      <c r="I15" s="282">
        <v>2807088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426564</v>
      </c>
      <c r="G16" s="289">
        <v>0</v>
      </c>
      <c r="H16" s="289">
        <f t="shared" si="0"/>
        <v>426564</v>
      </c>
      <c r="I16" s="282">
        <v>432032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5985724</v>
      </c>
      <c r="G17" s="289">
        <v>483238</v>
      </c>
      <c r="H17" s="289">
        <f t="shared" si="0"/>
        <v>6468962</v>
      </c>
      <c r="I17" s="282">
        <v>6385619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1969981</v>
      </c>
      <c r="G18" s="289">
        <v>1245</v>
      </c>
      <c r="H18" s="289">
        <f t="shared" si="0"/>
        <v>1971226</v>
      </c>
      <c r="I18" s="282">
        <v>2060660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423282</v>
      </c>
      <c r="G19" s="289">
        <v>0</v>
      </c>
      <c r="H19" s="289">
        <f t="shared" si="0"/>
        <v>423282</v>
      </c>
      <c r="I19" s="282">
        <v>437919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306459</v>
      </c>
      <c r="G20" s="289">
        <v>0</v>
      </c>
      <c r="H20" s="289">
        <f t="shared" si="0"/>
        <v>306459</v>
      </c>
      <c r="I20" s="282">
        <v>270498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996491</v>
      </c>
      <c r="G21" s="289">
        <v>0</v>
      </c>
      <c r="H21" s="289">
        <f t="shared" si="0"/>
        <v>996491</v>
      </c>
      <c r="I21" s="282">
        <v>1051120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67810</v>
      </c>
      <c r="G22" s="289">
        <v>0</v>
      </c>
      <c r="H22" s="289">
        <f t="shared" si="0"/>
        <v>67810</v>
      </c>
      <c r="I22" s="282">
        <v>67207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628</v>
      </c>
      <c r="G23" s="289">
        <v>0</v>
      </c>
      <c r="H23" s="289">
        <f t="shared" si="0"/>
        <v>628</v>
      </c>
      <c r="I23" s="282">
        <v>720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12781</v>
      </c>
      <c r="G24" s="289">
        <v>0</v>
      </c>
      <c r="H24" s="289">
        <f t="shared" si="0"/>
        <v>12781</v>
      </c>
      <c r="I24" s="282">
        <v>10384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11099</v>
      </c>
      <c r="G25" s="289">
        <v>0</v>
      </c>
      <c r="H25" s="289">
        <f t="shared" si="0"/>
        <v>11099</v>
      </c>
      <c r="I25" s="282">
        <v>9087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1864</v>
      </c>
      <c r="G26" s="289">
        <v>0</v>
      </c>
      <c r="H26" s="289">
        <f t="shared" si="0"/>
        <v>1864</v>
      </c>
      <c r="I26" s="282">
        <v>1916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1174041</v>
      </c>
      <c r="G28" s="289">
        <v>160550</v>
      </c>
      <c r="H28" s="289">
        <f t="shared" si="1"/>
        <v>1334591</v>
      </c>
      <c r="I28" s="282">
        <v>1429370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2861</v>
      </c>
      <c r="G29" s="289">
        <v>0</v>
      </c>
      <c r="H29" s="289">
        <f t="shared" si="1"/>
        <v>2861</v>
      </c>
      <c r="I29" s="282">
        <v>8115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374407</v>
      </c>
      <c r="G30" s="289">
        <v>0</v>
      </c>
      <c r="H30" s="289">
        <f t="shared" si="1"/>
        <v>374407</v>
      </c>
      <c r="I30" s="282">
        <v>347489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184942</v>
      </c>
      <c r="G31" s="289">
        <v>0</v>
      </c>
      <c r="H31" s="289">
        <f t="shared" si="1"/>
        <v>184942</v>
      </c>
      <c r="I31" s="282">
        <v>163288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129545</v>
      </c>
      <c r="G32" s="289">
        <v>81019</v>
      </c>
      <c r="H32" s="289">
        <f t="shared" si="1"/>
        <v>210564</v>
      </c>
      <c r="I32" s="282">
        <v>242030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74739</v>
      </c>
      <c r="G33" s="289">
        <v>0</v>
      </c>
      <c r="H33" s="289">
        <f t="shared" si="1"/>
        <v>74739</v>
      </c>
      <c r="I33" s="282">
        <v>71878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328010</v>
      </c>
      <c r="G34" s="289">
        <v>0</v>
      </c>
      <c r="H34" s="289">
        <f t="shared" si="1"/>
        <v>328010</v>
      </c>
      <c r="I34" s="282">
        <v>328799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15653860</v>
      </c>
      <c r="G35" s="289">
        <f>SUM(G14:G34)</f>
        <v>743547</v>
      </c>
      <c r="H35" s="289">
        <f t="shared" si="1"/>
        <v>16397407</v>
      </c>
      <c r="I35" s="282">
        <f>SUM(I14:I34)</f>
        <v>16443135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32394674</v>
      </c>
      <c r="G36" s="291">
        <f>G12+G35</f>
        <v>1942380</v>
      </c>
      <c r="H36" s="291">
        <f>H12+H35</f>
        <v>34337054</v>
      </c>
      <c r="I36" s="292">
        <f>I12+I35</f>
        <v>34895922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Dezember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&amp;R15.8.2022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10231.43</v>
      </c>
      <c r="E11" s="459">
        <v>7378.06</v>
      </c>
      <c r="F11" s="462">
        <f t="shared" si="0"/>
        <v>38.673716396993228</v>
      </c>
      <c r="G11" s="460">
        <v>157442.01</v>
      </c>
      <c r="H11" s="459">
        <v>125888.09</v>
      </c>
      <c r="I11" s="462">
        <f t="shared" si="1"/>
        <v>25.065055796779518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84875</v>
      </c>
      <c r="E12" s="459">
        <v>68466</v>
      </c>
      <c r="F12" s="462">
        <f t="shared" si="0"/>
        <v>23.966640376245138</v>
      </c>
      <c r="G12" s="460">
        <v>995170</v>
      </c>
      <c r="H12" s="459">
        <v>971943</v>
      </c>
      <c r="I12" s="462">
        <f t="shared" si="1"/>
        <v>2.389749193111129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189460</v>
      </c>
      <c r="E14" s="459">
        <v>209550</v>
      </c>
      <c r="F14" s="462">
        <f t="shared" si="0"/>
        <v>-9.5872106895728848</v>
      </c>
      <c r="G14" s="460">
        <v>2559665</v>
      </c>
      <c r="H14" s="459">
        <v>3025777</v>
      </c>
      <c r="I14" s="462">
        <f t="shared" si="1"/>
        <v>-15.404704312313839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22" t="s">
        <v>293</v>
      </c>
      <c r="B16" s="523"/>
      <c r="C16" s="523"/>
      <c r="D16" s="523"/>
      <c r="E16" s="523"/>
      <c r="F16" s="523"/>
      <c r="G16" s="523"/>
      <c r="H16" s="523"/>
      <c r="I16" s="523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44899</v>
      </c>
      <c r="F10" s="299"/>
      <c r="G10" s="299"/>
      <c r="H10" s="93">
        <v>13084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1857</v>
      </c>
      <c r="F11" s="91">
        <v>9355</v>
      </c>
      <c r="G11" s="91">
        <v>33963</v>
      </c>
      <c r="H11" s="93">
        <v>1070</v>
      </c>
    </row>
    <row r="12" spans="2:8" x14ac:dyDescent="0.25">
      <c r="B12" s="32" t="s">
        <v>26</v>
      </c>
      <c r="C12" s="104" t="s">
        <v>228</v>
      </c>
      <c r="D12" s="294"/>
      <c r="E12" s="300">
        <v>1172</v>
      </c>
      <c r="F12" s="93"/>
      <c r="G12" s="93"/>
      <c r="H12" s="93">
        <v>319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14700</v>
      </c>
      <c r="F13" s="300">
        <v>3691</v>
      </c>
      <c r="G13" s="300">
        <v>8500</v>
      </c>
      <c r="H13" s="300">
        <v>7638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15445</v>
      </c>
      <c r="F14" s="300">
        <v>1678</v>
      </c>
      <c r="G14" s="300">
        <v>9654</v>
      </c>
      <c r="H14" s="300">
        <v>5263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2821</v>
      </c>
      <c r="F15" s="300">
        <v>31</v>
      </c>
      <c r="G15" s="300">
        <v>1109</v>
      </c>
      <c r="H15" s="300">
        <v>1079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2532</v>
      </c>
      <c r="F16" s="300">
        <v>2798</v>
      </c>
      <c r="G16" s="300">
        <v>3875</v>
      </c>
      <c r="H16" s="300">
        <v>449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5110</v>
      </c>
      <c r="F17" s="301" t="s">
        <v>239</v>
      </c>
      <c r="G17" s="302"/>
      <c r="H17" s="300">
        <v>5358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45113</v>
      </c>
      <c r="F18" s="300">
        <v>1917</v>
      </c>
      <c r="G18" s="300">
        <v>30327</v>
      </c>
      <c r="H18" s="300">
        <v>8194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11123</v>
      </c>
      <c r="F19" s="300">
        <v>1951</v>
      </c>
      <c r="G19" s="300">
        <v>9842</v>
      </c>
      <c r="H19" s="300">
        <v>2091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3347</v>
      </c>
      <c r="F21" s="91">
        <v>1148</v>
      </c>
      <c r="G21" s="91">
        <v>2459</v>
      </c>
      <c r="H21" s="91">
        <v>1850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44583</v>
      </c>
      <c r="F23" s="299">
        <v>56236</v>
      </c>
      <c r="G23" s="299">
        <v>16320</v>
      </c>
      <c r="H23" s="299">
        <v>4027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7516</v>
      </c>
      <c r="F24" s="301" t="s">
        <v>248</v>
      </c>
      <c r="G24" s="302"/>
      <c r="H24" s="299">
        <v>414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200218</v>
      </c>
      <c r="F25" s="75">
        <f>SUM(F10:F24)</f>
        <v>78805</v>
      </c>
      <c r="G25" s="75">
        <f>SUM(G10:G24)</f>
        <v>116049</v>
      </c>
      <c r="H25" s="75">
        <f>SUM(H10:H24)</f>
        <v>50836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108405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91813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13084</v>
      </c>
      <c r="F10" s="91">
        <v>17479</v>
      </c>
      <c r="G10" s="375">
        <f t="shared" ref="G10:G25" si="0">IF(AND(F10&gt; 0,E10&gt;0,E10&lt;=F10*6),E10/F10*100-100,"-")</f>
        <v>-25.144459065163915</v>
      </c>
      <c r="H10" s="91">
        <v>219654</v>
      </c>
      <c r="I10" s="283">
        <v>264829</v>
      </c>
      <c r="J10" s="375">
        <f>IF(AND(I10&gt; 0,H10&gt;0,H10&lt;=I10*6),H10/I10*100-100,"-")</f>
        <v>-17.058177163377124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1070</v>
      </c>
      <c r="F11" s="285">
        <v>540</v>
      </c>
      <c r="G11" s="375">
        <f t="shared" si="0"/>
        <v>98.148148148148152</v>
      </c>
      <c r="H11" s="300">
        <v>13891</v>
      </c>
      <c r="I11" s="285">
        <v>9301</v>
      </c>
      <c r="J11" s="375">
        <f>IF(AND(I11&gt; 0,H11&gt;0,H11&lt;=I11*6),H11/I11*100-100,"-")</f>
        <v>49.349532308353957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319</v>
      </c>
      <c r="F12" s="282">
        <v>-155</v>
      </c>
      <c r="G12" s="375" t="str">
        <f t="shared" si="0"/>
        <v>-</v>
      </c>
      <c r="H12" s="93">
        <v>5296</v>
      </c>
      <c r="I12" s="282">
        <v>1358</v>
      </c>
      <c r="J12" s="375">
        <f>IF(AND(I12&gt; 0,H12&gt;0,H12&lt;=I12*6),H12/I12*100-100,"-")</f>
        <v>289.98527245949924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2696</v>
      </c>
      <c r="F14" s="282">
        <v>3380</v>
      </c>
      <c r="G14" s="375">
        <f t="shared" si="0"/>
        <v>-20.23668639053254</v>
      </c>
      <c r="H14" s="93">
        <v>41978</v>
      </c>
      <c r="I14" s="282">
        <v>43364</v>
      </c>
      <c r="J14" s="375">
        <f t="shared" ref="J14:J23" si="1">IF(AND(I14&gt; 0,H14&gt;0,H14&lt;=I14*6),H14/I14*100-100,"-")</f>
        <v>-3.1961996125818644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3352</v>
      </c>
      <c r="F15" s="282">
        <v>4007</v>
      </c>
      <c r="G15" s="375">
        <f t="shared" si="0"/>
        <v>-16.346393810831046</v>
      </c>
      <c r="H15" s="93">
        <v>50451</v>
      </c>
      <c r="I15" s="282">
        <v>49007</v>
      </c>
      <c r="J15" s="375">
        <f t="shared" si="1"/>
        <v>2.9465178443895752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1590</v>
      </c>
      <c r="F16" s="282">
        <v>1880</v>
      </c>
      <c r="G16" s="375">
        <f t="shared" si="0"/>
        <v>-15.425531914893625</v>
      </c>
      <c r="H16" s="93">
        <v>25423</v>
      </c>
      <c r="I16" s="282">
        <v>24373</v>
      </c>
      <c r="J16" s="375">
        <f t="shared" si="1"/>
        <v>4.3080457883723824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5263</v>
      </c>
      <c r="F17" s="282">
        <v>7053</v>
      </c>
      <c r="G17" s="375">
        <f t="shared" si="0"/>
        <v>-25.379271232099825</v>
      </c>
      <c r="H17" s="93">
        <v>85149</v>
      </c>
      <c r="I17" s="282">
        <v>80093</v>
      </c>
      <c r="J17" s="375">
        <f t="shared" si="1"/>
        <v>6.3126615309702601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1079</v>
      </c>
      <c r="F18" s="282">
        <v>694</v>
      </c>
      <c r="G18" s="375">
        <f t="shared" si="0"/>
        <v>55.475504322766568</v>
      </c>
      <c r="H18" s="93">
        <v>10986</v>
      </c>
      <c r="I18" s="282">
        <v>11803</v>
      </c>
      <c r="J18" s="375">
        <f t="shared" si="1"/>
        <v>-6.9219689909345163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449</v>
      </c>
      <c r="F19" s="282">
        <v>1294</v>
      </c>
      <c r="G19" s="375">
        <f t="shared" si="0"/>
        <v>-65.301391035548676</v>
      </c>
      <c r="H19" s="93">
        <v>30811</v>
      </c>
      <c r="I19" s="282">
        <v>25814</v>
      </c>
      <c r="J19" s="375">
        <f t="shared" si="1"/>
        <v>19.357712868985828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5358</v>
      </c>
      <c r="F20" s="282">
        <v>3973</v>
      </c>
      <c r="G20" s="375">
        <f t="shared" si="0"/>
        <v>34.860307072740994</v>
      </c>
      <c r="H20" s="93">
        <v>61056</v>
      </c>
      <c r="I20" s="282">
        <v>57627</v>
      </c>
      <c r="J20" s="375">
        <f t="shared" si="1"/>
        <v>5.9503357801030603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8194</v>
      </c>
      <c r="F21" s="283">
        <v>8702</v>
      </c>
      <c r="G21" s="375">
        <f t="shared" si="0"/>
        <v>-5.8377384509308143</v>
      </c>
      <c r="H21" s="91">
        <v>131024</v>
      </c>
      <c r="I21" s="283">
        <v>117334</v>
      </c>
      <c r="J21" s="375">
        <f t="shared" si="1"/>
        <v>11.667547343481004</v>
      </c>
    </row>
    <row r="22" spans="2:10" s="9" customFormat="1" x14ac:dyDescent="0.25">
      <c r="B22" s="32"/>
      <c r="C22" s="89"/>
      <c r="D22" s="20" t="s">
        <v>264</v>
      </c>
      <c r="E22" s="300">
        <v>2182</v>
      </c>
      <c r="F22" s="285">
        <v>1684</v>
      </c>
      <c r="G22" s="375">
        <f t="shared" si="0"/>
        <v>29.572446555819482</v>
      </c>
      <c r="H22" s="300">
        <v>30970</v>
      </c>
      <c r="I22" s="285">
        <v>20551</v>
      </c>
      <c r="J22" s="375">
        <f t="shared" si="1"/>
        <v>50.698262858255077</v>
      </c>
    </row>
    <row r="23" spans="2:10" s="9" customFormat="1" x14ac:dyDescent="0.25">
      <c r="B23" s="32"/>
      <c r="C23" s="89"/>
      <c r="D23" s="20" t="s">
        <v>265</v>
      </c>
      <c r="E23" s="300">
        <v>2469</v>
      </c>
      <c r="F23" s="285">
        <v>2419</v>
      </c>
      <c r="G23" s="375">
        <f t="shared" si="0"/>
        <v>2.0669698222405941</v>
      </c>
      <c r="H23" s="300">
        <v>40238</v>
      </c>
      <c r="I23" s="285">
        <v>41594</v>
      </c>
      <c r="J23" s="375">
        <f t="shared" si="1"/>
        <v>-3.2600855892676748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59</v>
      </c>
      <c r="F25" s="282">
        <v>163</v>
      </c>
      <c r="G25" s="375">
        <f t="shared" si="0"/>
        <v>-63.803680981595093</v>
      </c>
      <c r="H25" s="93">
        <v>2490</v>
      </c>
      <c r="I25" s="282">
        <v>2460</v>
      </c>
      <c r="J25" s="375">
        <f t="shared" ref="J25:J33" si="2">IF(AND(I25&gt; 0,H25&gt;0,H25&lt;=I25*6),H25/I25*100-100,"-")</f>
        <v>1.2195121951219505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976</v>
      </c>
      <c r="F26" s="282">
        <v>2365</v>
      </c>
      <c r="G26" s="375">
        <f t="shared" ref="G26:G33" si="3">IF(AND(F26&gt; 0,E26&gt;0,E26&lt;=F26*6),E26/F26*100-100,"-")</f>
        <v>-58.731501057082454</v>
      </c>
      <c r="H26" s="93">
        <v>27236</v>
      </c>
      <c r="I26" s="282">
        <v>27995</v>
      </c>
      <c r="J26" s="375">
        <f t="shared" si="2"/>
        <v>-2.7111984282907571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885</v>
      </c>
      <c r="F27" s="282">
        <v>2663</v>
      </c>
      <c r="G27" s="375">
        <f t="shared" si="3"/>
        <v>-66.766804355989478</v>
      </c>
      <c r="H27" s="93">
        <v>30875</v>
      </c>
      <c r="I27" s="282">
        <v>31902</v>
      </c>
      <c r="J27" s="375">
        <f t="shared" si="2"/>
        <v>-3.2192339038304709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171</v>
      </c>
      <c r="F28" s="282">
        <v>466</v>
      </c>
      <c r="G28" s="375">
        <f t="shared" si="3"/>
        <v>-63.30472103004292</v>
      </c>
      <c r="H28" s="93">
        <v>5436</v>
      </c>
      <c r="I28" s="282">
        <v>5336</v>
      </c>
      <c r="J28" s="375">
        <f t="shared" si="2"/>
        <v>1.8740629685157302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1850</v>
      </c>
      <c r="F29" s="283">
        <v>1988</v>
      </c>
      <c r="G29" s="375">
        <f t="shared" si="3"/>
        <v>-6.9416498993963671</v>
      </c>
      <c r="H29" s="91">
        <v>28196</v>
      </c>
      <c r="I29" s="283">
        <v>30086</v>
      </c>
      <c r="J29" s="375">
        <f t="shared" si="2"/>
        <v>-6.2819916240111695</v>
      </c>
    </row>
    <row r="30" spans="2:10" s="9" customFormat="1" x14ac:dyDescent="0.25">
      <c r="B30" s="191"/>
      <c r="C30" s="89"/>
      <c r="D30" s="20" t="s">
        <v>272</v>
      </c>
      <c r="E30" s="300">
        <v>429</v>
      </c>
      <c r="F30" s="285">
        <v>527</v>
      </c>
      <c r="G30" s="375">
        <f t="shared" si="3"/>
        <v>-18.59582542694497</v>
      </c>
      <c r="H30" s="300">
        <v>6431</v>
      </c>
      <c r="I30" s="285">
        <v>7841</v>
      </c>
      <c r="J30" s="375">
        <f t="shared" si="2"/>
        <v>-17.982400204055608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4027</v>
      </c>
      <c r="F31" s="285">
        <v>-113</v>
      </c>
      <c r="G31" s="375" t="str">
        <f t="shared" si="3"/>
        <v>-</v>
      </c>
      <c r="H31" s="300">
        <v>98671</v>
      </c>
      <c r="I31" s="285">
        <v>28566</v>
      </c>
      <c r="J31" s="375">
        <f t="shared" si="2"/>
        <v>245.41412868445008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414</v>
      </c>
      <c r="F32" s="283">
        <v>-244</v>
      </c>
      <c r="G32" s="375" t="str">
        <f t="shared" si="3"/>
        <v>-</v>
      </c>
      <c r="H32" s="91">
        <v>4196</v>
      </c>
      <c r="I32" s="283">
        <v>2965</v>
      </c>
      <c r="J32" s="375">
        <f t="shared" si="2"/>
        <v>41.5177065767285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50836</v>
      </c>
      <c r="F33" s="75">
        <f>F10+F11+F12+F14+F15+F16+F17+F18+F19+F20+F21+F25+F26+F27+F28+F29+F31+F32</f>
        <v>56135</v>
      </c>
      <c r="G33" s="374">
        <f t="shared" si="3"/>
        <v>-9.4397434755500171</v>
      </c>
      <c r="H33" s="75">
        <f>H10+H11+H12+H14+H15+H16+H17+H18+H19+H20+H21+H25+H26+H27+H28+H29+H31+H32</f>
        <v>872819</v>
      </c>
      <c r="I33" s="75">
        <f>I10+I11+I12+I14+I15+I16+I17+I18+I19+I20+I21+I25+I26+I27+I28+I29+I31+I32</f>
        <v>814213</v>
      </c>
      <c r="J33" s="374">
        <f t="shared" si="2"/>
        <v>7.1978708274124727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569704</v>
      </c>
      <c r="F10" s="336"/>
      <c r="G10" s="336"/>
      <c r="H10" s="337">
        <v>219654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23237</v>
      </c>
      <c r="F11" s="335">
        <v>119966</v>
      </c>
      <c r="G11" s="335">
        <v>404444</v>
      </c>
      <c r="H11" s="337">
        <v>13891</v>
      </c>
    </row>
    <row r="12" spans="2:8" x14ac:dyDescent="0.25">
      <c r="B12" s="328" t="s">
        <v>26</v>
      </c>
      <c r="C12" s="322" t="s">
        <v>228</v>
      </c>
      <c r="D12" s="339"/>
      <c r="E12" s="338">
        <v>19879</v>
      </c>
      <c r="F12" s="337"/>
      <c r="G12" s="337"/>
      <c r="H12" s="337">
        <v>5296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202104</v>
      </c>
      <c r="F13" s="338">
        <v>53118</v>
      </c>
      <c r="G13" s="338">
        <v>109545</v>
      </c>
      <c r="H13" s="338">
        <v>117852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218178</v>
      </c>
      <c r="F14" s="338">
        <v>24598</v>
      </c>
      <c r="G14" s="338">
        <v>127436</v>
      </c>
      <c r="H14" s="338">
        <v>85149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34894</v>
      </c>
      <c r="F15" s="338">
        <v>114</v>
      </c>
      <c r="G15" s="338">
        <v>14383</v>
      </c>
      <c r="H15" s="338">
        <v>10986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35565</v>
      </c>
      <c r="F16" s="338">
        <v>45916</v>
      </c>
      <c r="G16" s="338">
        <v>38504</v>
      </c>
      <c r="H16" s="338">
        <v>30811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48333</v>
      </c>
      <c r="F17" s="341" t="s">
        <v>239</v>
      </c>
      <c r="G17" s="342"/>
      <c r="H17" s="338">
        <v>61056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509744</v>
      </c>
      <c r="F18" s="338">
        <v>40161</v>
      </c>
      <c r="G18" s="338">
        <v>464299</v>
      </c>
      <c r="H18" s="338">
        <v>131024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164998</v>
      </c>
      <c r="F19" s="338">
        <v>48300</v>
      </c>
      <c r="G19" s="338">
        <v>129951</v>
      </c>
      <c r="H19" s="338">
        <v>66037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52280</v>
      </c>
      <c r="F21" s="335">
        <v>17159</v>
      </c>
      <c r="G21" s="335">
        <v>37226</v>
      </c>
      <c r="H21" s="335">
        <v>28196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665879</v>
      </c>
      <c r="F23" s="336">
        <v>648664</v>
      </c>
      <c r="G23" s="336">
        <v>309832</v>
      </c>
      <c r="H23" s="336">
        <v>98671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106276</v>
      </c>
      <c r="F24" s="341" t="s">
        <v>248</v>
      </c>
      <c r="G24" s="342"/>
      <c r="H24" s="336">
        <v>4196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2651071</v>
      </c>
      <c r="F25" s="349">
        <f>SUM(F10:F24)</f>
        <v>997996</v>
      </c>
      <c r="G25" s="349">
        <f>SUM(G10:G24)</f>
        <v>1635620</v>
      </c>
      <c r="H25" s="349">
        <f>SUM(H10:H24)</f>
        <v>872819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1426976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1224095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Dezember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&amp;R15.8.2022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742</v>
      </c>
      <c r="G11" s="44">
        <v>889</v>
      </c>
      <c r="H11" s="355">
        <f>IF(AND(G11&gt; 0,F11&gt;0,F11&lt;=G11*6),F11/G11*100-100,"-")</f>
        <v>-16.535433070866148</v>
      </c>
      <c r="I11" s="360">
        <v>9229</v>
      </c>
      <c r="J11" s="44">
        <v>10834</v>
      </c>
      <c r="K11" s="355">
        <f t="shared" ref="K11:K23" si="0">IF(AND(J11&gt; 0,I11&gt;0,I11&lt;=J11*6),I11/J11*100-100,"-")</f>
        <v>-14.814472955510425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82513</v>
      </c>
      <c r="G12" s="44">
        <v>101562</v>
      </c>
      <c r="H12" s="355">
        <f>IF(AND(G12&gt; 0,F12&gt;0,F12&lt;=G12*6),F12/G12*100-100,"-")</f>
        <v>-18.756030798920847</v>
      </c>
      <c r="I12" s="360">
        <v>1059706</v>
      </c>
      <c r="J12" s="44">
        <v>1092826</v>
      </c>
      <c r="K12" s="355">
        <f t="shared" si="0"/>
        <v>-3.0306745996160487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6130</v>
      </c>
      <c r="G13" s="44">
        <v>6942</v>
      </c>
      <c r="H13" s="355">
        <f t="shared" ref="H13:H23" si="1">IF(AND(G13&gt; 0,F13&gt;0,F13&lt;=G13*6),F13/G13*100-100,"-")</f>
        <v>-11.696917314894833</v>
      </c>
      <c r="I13" s="360">
        <v>68120</v>
      </c>
      <c r="J13" s="44">
        <v>83181</v>
      </c>
      <c r="K13" s="355">
        <f t="shared" si="0"/>
        <v>-18.106298313316742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10620</v>
      </c>
      <c r="G14" s="44">
        <v>11341</v>
      </c>
      <c r="H14" s="355">
        <f t="shared" si="1"/>
        <v>-6.3574640684243064</v>
      </c>
      <c r="I14" s="360">
        <v>124173</v>
      </c>
      <c r="J14" s="44">
        <v>130512</v>
      </c>
      <c r="K14" s="355">
        <f t="shared" si="0"/>
        <v>-4.8570246414122948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31062</v>
      </c>
      <c r="G15" s="44">
        <v>31703</v>
      </c>
      <c r="H15" s="355">
        <f t="shared" si="1"/>
        <v>-2.0218906728069896</v>
      </c>
      <c r="I15" s="360">
        <v>374050</v>
      </c>
      <c r="J15" s="44">
        <v>385435</v>
      </c>
      <c r="K15" s="355">
        <f t="shared" si="0"/>
        <v>-2.9538054406060752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12077</v>
      </c>
      <c r="G17" s="44">
        <v>14724</v>
      </c>
      <c r="H17" s="355">
        <f t="shared" si="1"/>
        <v>-17.977451779407772</v>
      </c>
      <c r="I17" s="360">
        <v>132758</v>
      </c>
      <c r="J17" s="44">
        <v>165439</v>
      </c>
      <c r="K17" s="355">
        <f t="shared" si="0"/>
        <v>-19.754108765164204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2888</v>
      </c>
      <c r="G18" s="44">
        <v>3185</v>
      </c>
      <c r="H18" s="355">
        <f t="shared" si="1"/>
        <v>-9.3249607535321815</v>
      </c>
      <c r="I18" s="360">
        <v>36395</v>
      </c>
      <c r="J18" s="44">
        <v>38390</v>
      </c>
      <c r="K18" s="355">
        <f t="shared" si="0"/>
        <v>-5.1966657983849984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146032</v>
      </c>
      <c r="G19" s="50">
        <f>SUM(G11:G18)</f>
        <v>170346</v>
      </c>
      <c r="H19" s="384">
        <f t="shared" si="1"/>
        <v>-14.273302572411453</v>
      </c>
      <c r="I19" s="50">
        <f>SUM(I11:I18)</f>
        <v>1804431</v>
      </c>
      <c r="J19" s="50">
        <f>SUM(J11:J18)</f>
        <v>1906617</v>
      </c>
      <c r="K19" s="384">
        <f t="shared" si="0"/>
        <v>-5.3595452049362819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746</v>
      </c>
      <c r="G21" s="57">
        <v>870</v>
      </c>
      <c r="H21" s="355">
        <f t="shared" si="1"/>
        <v>-14.252873563218387</v>
      </c>
      <c r="I21" s="56">
        <v>8934</v>
      </c>
      <c r="J21" s="57">
        <v>9600</v>
      </c>
      <c r="K21" s="355">
        <f t="shared" si="0"/>
        <v>-6.9375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162809</v>
      </c>
      <c r="G23" s="45">
        <v>168850</v>
      </c>
      <c r="H23" s="355">
        <f t="shared" si="1"/>
        <v>-3.5777317145395386</v>
      </c>
      <c r="I23" s="44">
        <v>1824112</v>
      </c>
      <c r="J23" s="45">
        <v>1902584</v>
      </c>
      <c r="K23" s="355">
        <f t="shared" si="0"/>
        <v>-4.1244959486677004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G25" sqref="G25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2527547</v>
      </c>
      <c r="G11" s="45">
        <v>2080520</v>
      </c>
      <c r="H11" s="355">
        <f t="shared" ref="H11:H26" si="0">IF(AND(G11&gt; 0,F11&gt;0,F11&lt;=G11*6),F11/G11*100-100,"-")</f>
        <v>21.486311114529059</v>
      </c>
      <c r="I11" s="44">
        <v>27741322</v>
      </c>
      <c r="J11" s="45">
        <v>28132402</v>
      </c>
      <c r="K11" s="355">
        <f t="shared" ref="K11:K26" si="1">IF(AND(J11&gt; 0,I11&gt;0,I11&lt;=J11*6),I11/J11*100-100,"-")</f>
        <v>-1.390140806320062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743739</v>
      </c>
      <c r="G12" s="45">
        <v>684250</v>
      </c>
      <c r="H12" s="355">
        <f t="shared" si="0"/>
        <v>8.69404457435148</v>
      </c>
      <c r="I12" s="44">
        <v>7592342</v>
      </c>
      <c r="J12" s="45">
        <v>9488780</v>
      </c>
      <c r="K12" s="355">
        <f t="shared" si="1"/>
        <v>-19.986109910863149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971125</v>
      </c>
      <c r="G13" s="45">
        <v>705076</v>
      </c>
      <c r="H13" s="355">
        <f t="shared" si="0"/>
        <v>37.733379096721507</v>
      </c>
      <c r="I13" s="44">
        <v>10235337</v>
      </c>
      <c r="J13" s="45">
        <v>9371334</v>
      </c>
      <c r="K13" s="355">
        <f t="shared" si="1"/>
        <v>9.2196372469490484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778196</v>
      </c>
      <c r="G14" s="45">
        <v>624167</v>
      </c>
      <c r="H14" s="355">
        <f t="shared" si="0"/>
        <v>24.677530212266902</v>
      </c>
      <c r="I14" s="44">
        <v>7814726</v>
      </c>
      <c r="J14" s="45">
        <v>8033172</v>
      </c>
      <c r="K14" s="355">
        <f t="shared" si="1"/>
        <v>-2.7192994249345048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775465</v>
      </c>
      <c r="G15" s="45">
        <v>619599</v>
      </c>
      <c r="H15" s="355">
        <f t="shared" si="0"/>
        <v>25.155947637100766</v>
      </c>
      <c r="I15" s="44">
        <v>7999796</v>
      </c>
      <c r="J15" s="45">
        <v>7427062</v>
      </c>
      <c r="K15" s="355">
        <f t="shared" si="1"/>
        <v>7.7114476760797146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1719948</v>
      </c>
      <c r="G21" s="45">
        <v>1970956</v>
      </c>
      <c r="H21" s="355">
        <f t="shared" si="0"/>
        <v>-12.735342645903813</v>
      </c>
      <c r="I21" s="44">
        <v>19991306</v>
      </c>
      <c r="J21" s="45">
        <v>20271701</v>
      </c>
      <c r="K21" s="355">
        <f t="shared" si="1"/>
        <v>-1.3831843711585918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7516020</v>
      </c>
      <c r="G30" s="75">
        <v>6684568</v>
      </c>
      <c r="H30" s="357">
        <f t="shared" si="2"/>
        <v>12.438380460786689</v>
      </c>
      <c r="I30" s="75">
        <v>81374829</v>
      </c>
      <c r="J30" s="75">
        <v>82724451</v>
      </c>
      <c r="K30" s="357">
        <f t="shared" si="3"/>
        <v>-1.6314668561535797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162809</v>
      </c>
      <c r="G32" s="80">
        <v>168850</v>
      </c>
      <c r="H32" s="355">
        <f t="shared" si="2"/>
        <v>-3.5777317145395386</v>
      </c>
      <c r="I32" s="80">
        <v>1824112</v>
      </c>
      <c r="J32" s="80">
        <v>1902584</v>
      </c>
      <c r="K32" s="355">
        <f t="shared" si="3"/>
        <v>-4.1244959486677004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7678829</v>
      </c>
      <c r="G34" s="75">
        <f>G30+G31+G32-G33</f>
        <v>6853418</v>
      </c>
      <c r="H34" s="357">
        <f t="shared" si="2"/>
        <v>12.043786034939046</v>
      </c>
      <c r="I34" s="75">
        <f>I30+I31+I32-I33</f>
        <v>83198941</v>
      </c>
      <c r="J34" s="75">
        <f>J30+J31+J32-J33</f>
        <v>84627035</v>
      </c>
      <c r="K34" s="357">
        <f t="shared" si="3"/>
        <v>-1.6875151067268206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-93232</v>
      </c>
      <c r="G35" s="80">
        <f>G36-G34</f>
        <v>-591</v>
      </c>
      <c r="H35" s="382" t="s">
        <v>49</v>
      </c>
      <c r="I35" s="80">
        <f>I36-I34</f>
        <v>-91828</v>
      </c>
      <c r="J35" s="80">
        <f>J36-J34</f>
        <v>29550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7585597</v>
      </c>
      <c r="G36" s="75">
        <v>6852827</v>
      </c>
      <c r="H36" s="357">
        <f t="shared" si="2"/>
        <v>10.692959270677633</v>
      </c>
      <c r="I36" s="75">
        <v>83107113</v>
      </c>
      <c r="J36" s="75">
        <v>84656585</v>
      </c>
      <c r="K36" s="357">
        <f t="shared" si="3"/>
        <v>-1.8303029823374004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449.08</v>
      </c>
      <c r="G11" s="377">
        <v>282.27</v>
      </c>
      <c r="H11" s="355">
        <f>IF(AND(G11&lt;&gt;"-",F11&lt;&gt;"-"),IF((F11&lt;=G11*6),F11/G11*100-100,"-"),"-")</f>
        <v>59.095901087611168</v>
      </c>
      <c r="I11" s="377">
        <v>411.21</v>
      </c>
      <c r="J11" s="377">
        <v>256.89999999999998</v>
      </c>
      <c r="K11" s="355">
        <f>IF(AND(J11&lt;&gt;"-",I11&lt;&gt;"-"),IF((I11&lt;=J11*6),I11/J11*100-100,"-"),"-")</f>
        <v>60.066173608407951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485.03</v>
      </c>
      <c r="G12" s="377">
        <v>301.25</v>
      </c>
      <c r="H12" s="355">
        <f t="shared" ref="H12:H27" si="0">IF(AND(G12&lt;&gt;"-",F12&lt;&gt;"-"),IF((F12&lt;=G12*6),F12/G12*100-100,"-"),"-")</f>
        <v>61.005809128630688</v>
      </c>
      <c r="I12" s="377">
        <v>437.17</v>
      </c>
      <c r="J12" s="377">
        <v>288.88</v>
      </c>
      <c r="K12" s="355">
        <f t="shared" ref="K12:K27" si="1">IF(AND(J12&lt;&gt;"-",I12&lt;&gt;"-"),IF((I12&lt;=J12*6),I12/J12*100-100,"-"),"-")</f>
        <v>51.332733314871234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503.66</v>
      </c>
      <c r="G13" s="377">
        <v>309.92</v>
      </c>
      <c r="H13" s="355">
        <f t="shared" si="0"/>
        <v>62.512906556530709</v>
      </c>
      <c r="I13" s="377">
        <v>465.84</v>
      </c>
      <c r="J13" s="377">
        <v>289.14999999999998</v>
      </c>
      <c r="K13" s="355">
        <f t="shared" si="1"/>
        <v>61.106692028358992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496.15</v>
      </c>
      <c r="G14" s="377">
        <v>310.08999999999997</v>
      </c>
      <c r="H14" s="355">
        <f t="shared" si="0"/>
        <v>60.001934922119375</v>
      </c>
      <c r="I14" s="377">
        <v>455.37</v>
      </c>
      <c r="J14" s="377">
        <v>282.33</v>
      </c>
      <c r="K14" s="355">
        <f t="shared" si="1"/>
        <v>61.289979810859649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519.72</v>
      </c>
      <c r="G15" s="377">
        <v>296.19</v>
      </c>
      <c r="H15" s="355">
        <f t="shared" si="0"/>
        <v>75.468449306188603</v>
      </c>
      <c r="I15" s="377">
        <v>451.21</v>
      </c>
      <c r="J15" s="377">
        <v>296.91000000000003</v>
      </c>
      <c r="K15" s="355">
        <f t="shared" si="1"/>
        <v>51.968610016503305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497.83</v>
      </c>
      <c r="G21" s="377">
        <v>294.52</v>
      </c>
      <c r="H21" s="355">
        <f t="shared" si="0"/>
        <v>69.030965639005842</v>
      </c>
      <c r="I21" s="377">
        <v>441.22</v>
      </c>
      <c r="J21" s="377">
        <v>289.92</v>
      </c>
      <c r="K21" s="355">
        <f t="shared" si="1"/>
        <v>52.186810154525404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483.01</v>
      </c>
      <c r="G30" s="378">
        <v>294.63</v>
      </c>
      <c r="H30" s="385">
        <f>IF(AND(G30&lt;&gt;"-",F30&lt;&gt;"-"),IF((F30&lt;=G30*6),F30/G30*100-100,"-"),"-")</f>
        <v>63.937820317007777</v>
      </c>
      <c r="I30" s="378">
        <v>436.05</v>
      </c>
      <c r="J30" s="378">
        <v>278.38</v>
      </c>
      <c r="K30" s="385">
        <f>IF(AND(J30&lt;&gt;"-",I30&lt;&gt;"-"),IF((I30&lt;=J30*6),I30/J30*100-100,"-"),"-")</f>
        <v>56.638407931604291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483.01</v>
      </c>
      <c r="G32" s="378">
        <v>294.63</v>
      </c>
      <c r="H32" s="385">
        <f>IF(AND(G32&lt;&gt;"-",F32&lt;&gt;"-"),IF((F32&lt;=G32*6),F32/G32*100-100,"-"),"-")</f>
        <v>63.937820317007777</v>
      </c>
      <c r="I32" s="378">
        <v>436.05</v>
      </c>
      <c r="J32" s="378">
        <v>278.38</v>
      </c>
      <c r="K32" s="385">
        <f>IF(AND(J32&lt;&gt;"-",I32&lt;&gt;"-"),IF((I32&lt;=J32*6),I32/J32*100-100,"-"),"-")</f>
        <v>56.638407931604291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7585597</v>
      </c>
      <c r="G11" s="53">
        <v>6852827</v>
      </c>
      <c r="H11" s="94">
        <f>IF(AND(G11&gt; 0,F11&gt;0,F11&lt;=G11*6),F11/G11*100-100,"-")</f>
        <v>10.692959270677633</v>
      </c>
      <c r="I11" s="361">
        <v>83107113</v>
      </c>
      <c r="J11" s="53">
        <v>84656585</v>
      </c>
      <c r="K11" s="94">
        <f>IF(AND(J11&gt; 0,I11&gt;0,I11&lt;=J11*6),I11/J11*100-100,"-")</f>
        <v>-1.8303029823374004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900709</v>
      </c>
      <c r="G14" s="53">
        <v>847399</v>
      </c>
      <c r="H14" s="94">
        <f>IF(AND(G14&gt; 0,F14&gt;0,F14&lt;=G14*6),F14/G14*100-100,"-")</f>
        <v>6.2910152124323986</v>
      </c>
      <c r="I14" s="283">
        <v>10265983</v>
      </c>
      <c r="J14" s="53">
        <v>9927341</v>
      </c>
      <c r="K14" s="94">
        <f>IF(AND(J14&gt; 0,I14&gt;0,I14&lt;=J14*6),I14/J14*100-100,"-")</f>
        <v>3.4112054778817367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387008</v>
      </c>
      <c r="G17" s="53">
        <v>378985</v>
      </c>
      <c r="H17" s="94">
        <f>IF(AND(G17&gt; 0,F17&gt;0,F17&lt;=G17*6),F17/G17*100-100,"-")</f>
        <v>2.1169703286409742</v>
      </c>
      <c r="I17" s="361">
        <v>5032349</v>
      </c>
      <c r="J17" s="53">
        <v>5439990</v>
      </c>
      <c r="K17" s="94">
        <f>IF(AND(J17&gt; 0,I17&gt;0,I17&lt;=J17*6),I17/J17*100-100,"-")</f>
        <v>-7.4934145099531406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-80075</v>
      </c>
      <c r="G20" s="53">
        <v>-4534</v>
      </c>
      <c r="H20" s="94" t="str">
        <f>IF(AND(G20&gt; 0,F20&gt;0,F20&lt;=G20*6),F20/G20*100-100,"-")</f>
        <v>-</v>
      </c>
      <c r="I20" s="361">
        <v>15945</v>
      </c>
      <c r="J20" s="53">
        <v>157358</v>
      </c>
      <c r="K20" s="94">
        <f>IF(AND(J20&gt; 0,I20&gt;0,I20&lt;=J20*6),I20/J20*100-100,"-")</f>
        <v>-89.867054741417661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-203876</v>
      </c>
      <c r="G23" s="53">
        <v>292284</v>
      </c>
      <c r="H23" s="383" t="s">
        <v>49</v>
      </c>
      <c r="I23" s="361">
        <v>-1047450</v>
      </c>
      <c r="J23" s="53">
        <v>509328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9157265</v>
      </c>
      <c r="G26" s="365">
        <f>G11+G14+G17-G20-G23</f>
        <v>7791461</v>
      </c>
      <c r="H26" s="366">
        <f>IF(AND(G26&gt; 0,F26&gt;0,F26&lt;=G26*6),F26/G26*100-100,"-")</f>
        <v>17.529497997872284</v>
      </c>
      <c r="I26" s="365">
        <f>I11+I14+I17-I20-I23</f>
        <v>99436950</v>
      </c>
      <c r="J26" s="365">
        <f>J11+J14+J17-J20-J23</f>
        <v>99357230</v>
      </c>
      <c r="K26" s="366">
        <f>IF(AND(J26&gt; 0,I26&gt;0,I26&lt;=J26*6),I26/J26*100-100,"-")</f>
        <v>8.023573120949834E-2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74672</v>
      </c>
      <c r="G29" s="361">
        <v>31294</v>
      </c>
      <c r="H29" s="94">
        <f>IF(AND(G29&gt; 0,F29&gt;0,F29&lt;=G29*6),F29/G29*100-100,"-")</f>
        <v>138.61443088131909</v>
      </c>
      <c r="I29" s="53">
        <v>328829</v>
      </c>
      <c r="J29" s="361">
        <v>172965</v>
      </c>
      <c r="K29" s="94">
        <f>IF(AND(J29&gt; 0,I29&gt;0,I29&lt;=J29*6),I29/J29*100-100,"-")</f>
        <v>90.113028647414211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153930</v>
      </c>
      <c r="G32" s="361">
        <v>150183</v>
      </c>
      <c r="H32" s="94">
        <f>IF(AND(G32&gt; 0,F32&gt;0,F32&lt;=G32*6),F32/G32*100-100,"-")</f>
        <v>2.4949561534927369</v>
      </c>
      <c r="I32" s="53">
        <v>1883008</v>
      </c>
      <c r="J32" s="361">
        <v>1912334</v>
      </c>
      <c r="K32" s="94">
        <f>IF(AND(J32&gt; 0,I32&gt;0,I32&lt;=J32*6),I32/J32*100-100,"-")</f>
        <v>-1.5335187263312804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8928663</v>
      </c>
      <c r="G35" s="365">
        <f>G26-G29-G32</f>
        <v>7609984</v>
      </c>
      <c r="H35" s="366">
        <f>IF(AND(G35&gt; 0,F35&gt;0,F35&lt;=G35*6),F35/G35*100-100,"-")</f>
        <v>17.32827559164383</v>
      </c>
      <c r="I35" s="365">
        <f>I26-I29-I32</f>
        <v>97225113</v>
      </c>
      <c r="J35" s="365">
        <f>J26-J29-J32</f>
        <v>97271931</v>
      </c>
      <c r="K35" s="366">
        <f>IF(AND(J35&gt; 0,I35&gt;0,I35&lt;=J35*6),I35/J35*100-100,"-")</f>
        <v>-4.8131048205462434E-2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710124</v>
      </c>
      <c r="F12" s="123"/>
      <c r="G12" s="93">
        <v>0</v>
      </c>
      <c r="H12" s="93">
        <v>168421</v>
      </c>
      <c r="I12" s="93">
        <v>28850</v>
      </c>
      <c r="J12" s="93">
        <v>0</v>
      </c>
      <c r="K12" s="93">
        <v>377189</v>
      </c>
      <c r="L12" s="93">
        <v>402064</v>
      </c>
      <c r="M12" s="93">
        <f>E12-G12-H12+I12+J12+K12+L12</f>
        <v>1349806</v>
      </c>
    </row>
    <row r="13" spans="2:13" x14ac:dyDescent="0.25">
      <c r="B13" s="89"/>
      <c r="C13" s="17" t="s">
        <v>106</v>
      </c>
      <c r="D13" s="38">
        <v>2</v>
      </c>
      <c r="E13" s="122">
        <v>1609905</v>
      </c>
      <c r="F13" s="123"/>
      <c r="G13" s="93">
        <v>0</v>
      </c>
      <c r="H13" s="93">
        <v>3563</v>
      </c>
      <c r="I13" s="93">
        <v>0</v>
      </c>
      <c r="J13" s="93">
        <v>0</v>
      </c>
      <c r="K13" s="93">
        <v>8307</v>
      </c>
      <c r="L13" s="93">
        <v>122701</v>
      </c>
      <c r="M13" s="93">
        <f t="shared" ref="M13:M19" si="0">E13-G13-H13+I13+J13+K13+L13</f>
        <v>1737350</v>
      </c>
    </row>
    <row r="14" spans="2:13" x14ac:dyDescent="0.25">
      <c r="B14" s="89"/>
      <c r="C14" s="17" t="s">
        <v>107</v>
      </c>
      <c r="D14" s="38">
        <v>3</v>
      </c>
      <c r="E14" s="122">
        <v>204763</v>
      </c>
      <c r="F14" s="123"/>
      <c r="G14" s="93">
        <v>0</v>
      </c>
      <c r="H14" s="93">
        <v>92320</v>
      </c>
      <c r="I14" s="93">
        <v>318956</v>
      </c>
      <c r="J14" s="93">
        <v>0</v>
      </c>
      <c r="K14" s="93">
        <v>3829</v>
      </c>
      <c r="L14" s="93">
        <v>53342</v>
      </c>
      <c r="M14" s="93">
        <f t="shared" si="0"/>
        <v>488570</v>
      </c>
    </row>
    <row r="15" spans="2:13" x14ac:dyDescent="0.25">
      <c r="B15" s="89"/>
      <c r="C15" s="17" t="s">
        <v>108</v>
      </c>
      <c r="D15" s="38">
        <v>4</v>
      </c>
      <c r="E15" s="122">
        <v>2687926</v>
      </c>
      <c r="F15" s="123"/>
      <c r="G15" s="93">
        <v>198</v>
      </c>
      <c r="H15" s="93">
        <v>23350</v>
      </c>
      <c r="I15" s="93">
        <v>0</v>
      </c>
      <c r="J15" s="93">
        <v>0</v>
      </c>
      <c r="K15" s="93">
        <v>497371</v>
      </c>
      <c r="L15" s="93">
        <v>748360</v>
      </c>
      <c r="M15" s="93">
        <f t="shared" si="0"/>
        <v>3910109</v>
      </c>
    </row>
    <row r="16" spans="2:13" x14ac:dyDescent="0.25">
      <c r="B16" s="89"/>
      <c r="C16" s="17" t="s">
        <v>109</v>
      </c>
      <c r="D16" s="38">
        <v>5</v>
      </c>
      <c r="E16" s="122">
        <v>1057730</v>
      </c>
      <c r="F16" s="123"/>
      <c r="G16" s="93">
        <v>1396</v>
      </c>
      <c r="H16" s="93">
        <v>7510</v>
      </c>
      <c r="I16" s="93">
        <v>0</v>
      </c>
      <c r="J16" s="93">
        <v>1851</v>
      </c>
      <c r="K16" s="93">
        <v>34401</v>
      </c>
      <c r="L16" s="93">
        <v>161116</v>
      </c>
      <c r="M16" s="93">
        <f t="shared" si="0"/>
        <v>1246192</v>
      </c>
    </row>
    <row r="17" spans="2:13" x14ac:dyDescent="0.25">
      <c r="B17" s="89"/>
      <c r="C17" s="17" t="s">
        <v>110</v>
      </c>
      <c r="D17" s="38">
        <v>6</v>
      </c>
      <c r="E17" s="122">
        <v>221529</v>
      </c>
      <c r="F17" s="123"/>
      <c r="G17" s="93">
        <v>0</v>
      </c>
      <c r="H17" s="93">
        <v>133371</v>
      </c>
      <c r="I17" s="93">
        <v>306</v>
      </c>
      <c r="J17" s="93">
        <v>356</v>
      </c>
      <c r="K17" s="93">
        <v>0</v>
      </c>
      <c r="L17" s="93">
        <v>23025</v>
      </c>
      <c r="M17" s="93">
        <f t="shared" si="0"/>
        <v>111845</v>
      </c>
    </row>
    <row r="18" spans="2:13" x14ac:dyDescent="0.25">
      <c r="B18" s="89"/>
      <c r="C18" s="17" t="s">
        <v>111</v>
      </c>
      <c r="D18" s="38">
        <v>7</v>
      </c>
      <c r="E18" s="122">
        <v>476668</v>
      </c>
      <c r="F18" s="123"/>
      <c r="G18" s="93">
        <v>67688</v>
      </c>
      <c r="H18" s="93">
        <v>76013</v>
      </c>
      <c r="I18" s="93">
        <v>0</v>
      </c>
      <c r="J18" s="93">
        <v>11714</v>
      </c>
      <c r="K18" s="93">
        <v>0</v>
      </c>
      <c r="L18" s="93">
        <v>0</v>
      </c>
      <c r="M18" s="93">
        <f t="shared" si="0"/>
        <v>344681</v>
      </c>
    </row>
    <row r="19" spans="2:13" x14ac:dyDescent="0.25">
      <c r="B19" s="105"/>
      <c r="C19" s="17" t="s">
        <v>112</v>
      </c>
      <c r="D19" s="38">
        <v>8</v>
      </c>
      <c r="E19" s="122">
        <v>269851</v>
      </c>
      <c r="F19" s="123"/>
      <c r="G19" s="93">
        <v>739</v>
      </c>
      <c r="H19" s="93">
        <v>135353</v>
      </c>
      <c r="I19" s="93">
        <v>4976</v>
      </c>
      <c r="J19" s="93">
        <v>2054</v>
      </c>
      <c r="K19" s="93">
        <v>94925</v>
      </c>
      <c r="L19" s="93">
        <v>16344</v>
      </c>
      <c r="M19" s="93">
        <f t="shared" si="0"/>
        <v>252058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218899</v>
      </c>
      <c r="F22" s="123"/>
      <c r="G22" s="93">
        <v>12877</v>
      </c>
      <c r="H22" s="93">
        <v>32720</v>
      </c>
      <c r="I22" s="93">
        <v>17662</v>
      </c>
      <c r="J22" s="93">
        <v>0</v>
      </c>
      <c r="K22" s="93">
        <v>21208</v>
      </c>
      <c r="L22" s="93">
        <v>118306</v>
      </c>
      <c r="M22" s="93">
        <f>E22-G22-H22+I22+J22+K22+L22</f>
        <v>330478</v>
      </c>
    </row>
    <row r="23" spans="2:13" x14ac:dyDescent="0.25">
      <c r="B23" s="89"/>
      <c r="C23" s="17" t="s">
        <v>115</v>
      </c>
      <c r="D23" s="38">
        <v>10</v>
      </c>
      <c r="E23" s="122">
        <v>340584</v>
      </c>
      <c r="F23" s="123"/>
      <c r="G23" s="93">
        <v>319946</v>
      </c>
      <c r="H23" s="93">
        <v>15183</v>
      </c>
      <c r="I23" s="93">
        <v>29517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34972</v>
      </c>
    </row>
    <row r="24" spans="2:13" x14ac:dyDescent="0.25">
      <c r="B24" s="89"/>
      <c r="C24" s="17" t="s">
        <v>116</v>
      </c>
      <c r="D24" s="38">
        <v>11</v>
      </c>
      <c r="E24" s="122">
        <v>47340</v>
      </c>
      <c r="F24" s="123"/>
      <c r="G24" s="93">
        <v>0</v>
      </c>
      <c r="H24" s="93">
        <v>27701</v>
      </c>
      <c r="I24" s="93">
        <v>8620</v>
      </c>
      <c r="J24" s="93">
        <v>1142</v>
      </c>
      <c r="K24" s="93">
        <v>0</v>
      </c>
      <c r="L24" s="93">
        <v>7126</v>
      </c>
      <c r="M24" s="93">
        <f t="shared" si="1"/>
        <v>36527</v>
      </c>
    </row>
    <row r="25" spans="2:13" x14ac:dyDescent="0.25">
      <c r="B25" s="89"/>
      <c r="C25" s="17" t="s">
        <v>117</v>
      </c>
      <c r="D25" s="38">
        <v>12</v>
      </c>
      <c r="E25" s="122">
        <v>5220</v>
      </c>
      <c r="F25" s="123"/>
      <c r="G25" s="93">
        <v>0</v>
      </c>
      <c r="H25" s="93">
        <v>139</v>
      </c>
      <c r="I25" s="93">
        <v>2300</v>
      </c>
      <c r="J25" s="93">
        <v>0</v>
      </c>
      <c r="K25" s="93">
        <v>149</v>
      </c>
      <c r="L25" s="93">
        <v>7360</v>
      </c>
      <c r="M25" s="93">
        <f t="shared" si="1"/>
        <v>14890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162</v>
      </c>
      <c r="M26" s="93">
        <f t="shared" si="1"/>
        <v>162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327591</v>
      </c>
      <c r="F28" s="123"/>
      <c r="G28" s="93">
        <v>0</v>
      </c>
      <c r="H28" s="93">
        <v>4073</v>
      </c>
      <c r="I28" s="93">
        <v>0</v>
      </c>
      <c r="J28" s="93">
        <v>0</v>
      </c>
      <c r="K28" s="93">
        <v>0</v>
      </c>
      <c r="L28" s="93">
        <v>394981</v>
      </c>
      <c r="M28" s="93">
        <f t="shared" si="1"/>
        <v>718499</v>
      </c>
    </row>
    <row r="29" spans="2:13" x14ac:dyDescent="0.25">
      <c r="B29" s="89"/>
      <c r="C29" s="17" t="s">
        <v>121</v>
      </c>
      <c r="D29" s="38">
        <v>16</v>
      </c>
      <c r="E29" s="122">
        <v>378</v>
      </c>
      <c r="F29" s="123"/>
      <c r="G29" s="93">
        <v>0</v>
      </c>
      <c r="H29" s="93">
        <v>178</v>
      </c>
      <c r="I29" s="93">
        <v>0</v>
      </c>
      <c r="J29" s="93">
        <v>0</v>
      </c>
      <c r="K29" s="93">
        <v>0</v>
      </c>
      <c r="L29" s="93">
        <v>1715</v>
      </c>
      <c r="M29" s="93">
        <f t="shared" si="1"/>
        <v>1915</v>
      </c>
    </row>
    <row r="30" spans="2:13" x14ac:dyDescent="0.25">
      <c r="B30" s="89"/>
      <c r="C30" s="17" t="s">
        <v>284</v>
      </c>
      <c r="D30" s="38">
        <v>17</v>
      </c>
      <c r="E30" s="122">
        <v>200218</v>
      </c>
      <c r="F30" s="126"/>
      <c r="G30" s="93">
        <v>0</v>
      </c>
      <c r="H30" s="93">
        <v>108405</v>
      </c>
      <c r="I30" s="93">
        <v>0</v>
      </c>
      <c r="J30" s="93">
        <v>21690</v>
      </c>
      <c r="K30" s="93">
        <v>3087</v>
      </c>
      <c r="L30" s="93">
        <v>76889</v>
      </c>
      <c r="M30" s="93">
        <f t="shared" si="1"/>
        <v>193479</v>
      </c>
    </row>
    <row r="31" spans="2:13" x14ac:dyDescent="0.25">
      <c r="B31" s="89"/>
      <c r="C31" s="17" t="s">
        <v>124</v>
      </c>
      <c r="D31" s="38">
        <v>18</v>
      </c>
      <c r="E31" s="122">
        <v>217819</v>
      </c>
      <c r="F31" s="123"/>
      <c r="G31" s="93">
        <v>0</v>
      </c>
      <c r="H31" s="93">
        <v>6657</v>
      </c>
      <c r="I31" s="93">
        <v>0</v>
      </c>
      <c r="J31" s="93">
        <v>0</v>
      </c>
      <c r="K31" s="93">
        <v>51</v>
      </c>
      <c r="L31" s="93">
        <v>1485</v>
      </c>
      <c r="M31" s="93">
        <f t="shared" si="1"/>
        <v>212698</v>
      </c>
    </row>
    <row r="32" spans="2:13" x14ac:dyDescent="0.25">
      <c r="B32" s="89"/>
      <c r="C32" s="17" t="s">
        <v>125</v>
      </c>
      <c r="D32" s="38">
        <v>19</v>
      </c>
      <c r="E32" s="122">
        <v>167115</v>
      </c>
      <c r="F32" s="123"/>
      <c r="G32" s="93">
        <v>56999</v>
      </c>
      <c r="H32" s="93">
        <v>0</v>
      </c>
      <c r="I32" s="93">
        <v>0</v>
      </c>
      <c r="J32" s="93">
        <v>0</v>
      </c>
      <c r="K32" s="93">
        <v>45217</v>
      </c>
      <c r="L32" s="93">
        <v>1628</v>
      </c>
      <c r="M32" s="93">
        <f t="shared" si="1"/>
        <v>156961</v>
      </c>
    </row>
    <row r="33" spans="2:13" x14ac:dyDescent="0.25">
      <c r="B33" s="89"/>
      <c r="C33" s="17" t="s">
        <v>126</v>
      </c>
      <c r="D33" s="38">
        <v>20</v>
      </c>
      <c r="E33" s="122">
        <v>24991</v>
      </c>
      <c r="F33" s="123"/>
      <c r="G33" s="93">
        <v>0</v>
      </c>
      <c r="H33" s="93">
        <v>17897</v>
      </c>
      <c r="I33" s="93">
        <v>0</v>
      </c>
      <c r="J33" s="93">
        <v>0</v>
      </c>
      <c r="K33" s="93">
        <v>10825</v>
      </c>
      <c r="L33" s="93">
        <v>7826</v>
      </c>
      <c r="M33" s="93">
        <f t="shared" si="1"/>
        <v>25745</v>
      </c>
    </row>
    <row r="34" spans="2:13" x14ac:dyDescent="0.25">
      <c r="B34" s="89"/>
      <c r="C34" s="17" t="s">
        <v>127</v>
      </c>
      <c r="D34" s="38">
        <v>21</v>
      </c>
      <c r="E34" s="122">
        <v>140012</v>
      </c>
      <c r="F34" s="123"/>
      <c r="G34" s="93">
        <v>49644</v>
      </c>
      <c r="H34" s="93">
        <v>47855</v>
      </c>
      <c r="I34" s="93">
        <v>77234</v>
      </c>
      <c r="J34" s="93">
        <v>0</v>
      </c>
      <c r="K34" s="93">
        <v>0</v>
      </c>
      <c r="L34" s="93">
        <v>9736</v>
      </c>
      <c r="M34" s="93">
        <f t="shared" si="1"/>
        <v>129483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8928663</v>
      </c>
      <c r="F35" s="128"/>
      <c r="G35" s="127">
        <f>SUM(G12:G34)</f>
        <v>509487</v>
      </c>
      <c r="H35" s="127">
        <f t="shared" ref="H35:M35" si="2">SUM(H12:H34)</f>
        <v>900709</v>
      </c>
      <c r="I35" s="127">
        <f t="shared" si="2"/>
        <v>488421</v>
      </c>
      <c r="J35" s="127">
        <f t="shared" si="2"/>
        <v>38807</v>
      </c>
      <c r="K35" s="127">
        <f t="shared" si="2"/>
        <v>1096559</v>
      </c>
      <c r="L35" s="127">
        <f t="shared" si="2"/>
        <v>2154166</v>
      </c>
      <c r="M35" s="129">
        <f t="shared" si="2"/>
        <v>11296420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18937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2753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Daten&amp;R15.8.2022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710124</v>
      </c>
      <c r="F11" s="93">
        <v>567195</v>
      </c>
      <c r="G11" s="355">
        <f t="shared" ref="G11:G18" si="0">IF(AND(F11&gt; 0,E11&gt;0,E11&lt;=F11*6),E11/F11*100-100,"-")</f>
        <v>25.199270092296302</v>
      </c>
      <c r="H11" s="93">
        <v>7381018</v>
      </c>
      <c r="I11" s="93">
        <v>6820468</v>
      </c>
      <c r="J11" s="355">
        <f t="shared" ref="J11:J18" si="1">IF(AND(I11&gt; 0,H11&gt;0,H11&lt;=I11*6),H11/I11*100-100,"-")</f>
        <v>8.2186442337974626</v>
      </c>
    </row>
    <row r="12" spans="2:14" x14ac:dyDescent="0.25">
      <c r="B12" s="89"/>
      <c r="C12" s="17" t="s">
        <v>106</v>
      </c>
      <c r="D12" s="38">
        <v>2</v>
      </c>
      <c r="E12" s="93">
        <v>1609905</v>
      </c>
      <c r="F12" s="93">
        <v>1450899</v>
      </c>
      <c r="G12" s="355">
        <f t="shared" si="0"/>
        <v>10.959136369933404</v>
      </c>
      <c r="H12" s="93">
        <v>17600379</v>
      </c>
      <c r="I12" s="93">
        <v>18308347</v>
      </c>
      <c r="J12" s="355">
        <f t="shared" si="1"/>
        <v>-3.8669138180524953</v>
      </c>
    </row>
    <row r="13" spans="2:14" x14ac:dyDescent="0.25">
      <c r="B13" s="89"/>
      <c r="C13" s="17" t="s">
        <v>107</v>
      </c>
      <c r="D13" s="38">
        <v>3</v>
      </c>
      <c r="E13" s="93">
        <v>204763</v>
      </c>
      <c r="F13" s="93">
        <v>221489</v>
      </c>
      <c r="G13" s="355">
        <f t="shared" si="0"/>
        <v>-7.5516165588358888</v>
      </c>
      <c r="H13" s="93">
        <v>2726622</v>
      </c>
      <c r="I13" s="93">
        <v>2430980</v>
      </c>
      <c r="J13" s="355">
        <f t="shared" si="1"/>
        <v>12.161432837785597</v>
      </c>
    </row>
    <row r="14" spans="2:14" x14ac:dyDescent="0.25">
      <c r="B14" s="89"/>
      <c r="C14" s="17" t="s">
        <v>108</v>
      </c>
      <c r="D14" s="38">
        <v>4</v>
      </c>
      <c r="E14" s="93">
        <v>2687926</v>
      </c>
      <c r="F14" s="93">
        <v>2307862</v>
      </c>
      <c r="G14" s="355">
        <f t="shared" si="0"/>
        <v>16.468229036224869</v>
      </c>
      <c r="H14" s="93">
        <v>29534283</v>
      </c>
      <c r="I14" s="93">
        <v>30499971</v>
      </c>
      <c r="J14" s="355">
        <f t="shared" si="1"/>
        <v>-3.1661931744131806</v>
      </c>
    </row>
    <row r="15" spans="2:14" x14ac:dyDescent="0.25">
      <c r="B15" s="89"/>
      <c r="C15" s="17" t="s">
        <v>109</v>
      </c>
      <c r="D15" s="38">
        <v>5</v>
      </c>
      <c r="E15" s="93">
        <v>1057730</v>
      </c>
      <c r="F15" s="93">
        <v>944048</v>
      </c>
      <c r="G15" s="355">
        <f t="shared" si="0"/>
        <v>12.041972442079214</v>
      </c>
      <c r="H15" s="93">
        <v>10264655</v>
      </c>
      <c r="I15" s="93">
        <v>12173505</v>
      </c>
      <c r="J15" s="355">
        <f t="shared" si="1"/>
        <v>-15.680364857943545</v>
      </c>
    </row>
    <row r="16" spans="2:14" x14ac:dyDescent="0.25">
      <c r="B16" s="89"/>
      <c r="C16" s="17" t="s">
        <v>110</v>
      </c>
      <c r="D16" s="38">
        <v>6</v>
      </c>
      <c r="E16" s="93">
        <v>221529</v>
      </c>
      <c r="F16" s="93">
        <v>130558</v>
      </c>
      <c r="G16" s="355">
        <f t="shared" si="0"/>
        <v>69.678610272828934</v>
      </c>
      <c r="H16" s="93">
        <v>2125663</v>
      </c>
      <c r="I16" s="93">
        <v>1966215</v>
      </c>
      <c r="J16" s="355">
        <f t="shared" si="1"/>
        <v>8.1093878339856076</v>
      </c>
    </row>
    <row r="17" spans="2:10" x14ac:dyDescent="0.25">
      <c r="B17" s="89"/>
      <c r="C17" s="17" t="s">
        <v>111</v>
      </c>
      <c r="D17" s="38">
        <v>7</v>
      </c>
      <c r="E17" s="93">
        <v>476668</v>
      </c>
      <c r="F17" s="93">
        <v>401076</v>
      </c>
      <c r="G17" s="355">
        <f t="shared" si="0"/>
        <v>18.847300760953047</v>
      </c>
      <c r="H17" s="93">
        <v>4947540</v>
      </c>
      <c r="I17" s="93">
        <v>4031542</v>
      </c>
      <c r="J17" s="355">
        <f t="shared" si="1"/>
        <v>22.720785247927466</v>
      </c>
    </row>
    <row r="18" spans="2:10" x14ac:dyDescent="0.25">
      <c r="B18" s="105"/>
      <c r="C18" s="17" t="s">
        <v>112</v>
      </c>
      <c r="D18" s="38">
        <v>8</v>
      </c>
      <c r="E18" s="93">
        <v>269851</v>
      </c>
      <c r="F18" s="93">
        <v>199543</v>
      </c>
      <c r="G18" s="355">
        <f t="shared" si="0"/>
        <v>35.234510857308948</v>
      </c>
      <c r="H18" s="93">
        <v>2473115</v>
      </c>
      <c r="I18" s="93">
        <v>2188016</v>
      </c>
      <c r="J18" s="355">
        <f t="shared" si="1"/>
        <v>13.030023546445733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218899</v>
      </c>
      <c r="F21" s="93">
        <v>206814</v>
      </c>
      <c r="G21" s="355">
        <f t="shared" ref="G21:G34" si="2">IF(AND(F21&gt; 0,E21&gt;0,E21&lt;=F21*6),E21/F21*100-100,"-")</f>
        <v>5.8434148558608143</v>
      </c>
      <c r="H21" s="93">
        <v>3025015</v>
      </c>
      <c r="I21" s="93">
        <v>2884916</v>
      </c>
      <c r="J21" s="355">
        <f t="shared" ref="J21:J34" si="3">IF(AND(I21&gt; 0,H21&gt;0,H21&lt;=I21*6),H21/I21*100-100,"-")</f>
        <v>4.8562592463697456</v>
      </c>
    </row>
    <row r="22" spans="2:10" x14ac:dyDescent="0.25">
      <c r="B22" s="89"/>
      <c r="C22" s="17" t="s">
        <v>115</v>
      </c>
      <c r="D22" s="38">
        <v>10</v>
      </c>
      <c r="E22" s="93">
        <v>340584</v>
      </c>
      <c r="F22" s="93">
        <v>272954</v>
      </c>
      <c r="G22" s="355">
        <f t="shared" si="2"/>
        <v>24.77706866358433</v>
      </c>
      <c r="H22" s="93">
        <v>3481185</v>
      </c>
      <c r="I22" s="93">
        <v>3537560</v>
      </c>
      <c r="J22" s="355">
        <f t="shared" si="3"/>
        <v>-1.5936125465009781</v>
      </c>
    </row>
    <row r="23" spans="2:10" x14ac:dyDescent="0.25">
      <c r="B23" s="89"/>
      <c r="C23" s="17" t="s">
        <v>116</v>
      </c>
      <c r="D23" s="38">
        <v>11</v>
      </c>
      <c r="E23" s="93">
        <v>47340</v>
      </c>
      <c r="F23" s="93">
        <v>58947</v>
      </c>
      <c r="G23" s="355">
        <f t="shared" si="2"/>
        <v>-19.690569494630779</v>
      </c>
      <c r="H23" s="93">
        <v>574707</v>
      </c>
      <c r="I23" s="93">
        <v>475815</v>
      </c>
      <c r="J23" s="355">
        <f t="shared" si="3"/>
        <v>20.783707953721503</v>
      </c>
    </row>
    <row r="24" spans="2:10" x14ac:dyDescent="0.25">
      <c r="B24" s="89"/>
      <c r="C24" s="17" t="s">
        <v>117</v>
      </c>
      <c r="D24" s="38">
        <v>12</v>
      </c>
      <c r="E24" s="93">
        <v>5220</v>
      </c>
      <c r="F24" s="93">
        <v>5775</v>
      </c>
      <c r="G24" s="355">
        <f t="shared" si="2"/>
        <v>-9.6103896103896176</v>
      </c>
      <c r="H24" s="93">
        <v>51674</v>
      </c>
      <c r="I24" s="93">
        <v>60883</v>
      </c>
      <c r="J24" s="355">
        <f t="shared" si="3"/>
        <v>-15.12573296322455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327591</v>
      </c>
      <c r="F27" s="93">
        <v>172085</v>
      </c>
      <c r="G27" s="355">
        <f t="shared" si="2"/>
        <v>90.365807595083822</v>
      </c>
      <c r="H27" s="93">
        <v>2892284</v>
      </c>
      <c r="I27" s="93">
        <v>2518564</v>
      </c>
      <c r="J27" s="355">
        <f t="shared" si="3"/>
        <v>14.838614385022581</v>
      </c>
    </row>
    <row r="28" spans="2:10" x14ac:dyDescent="0.25">
      <c r="B28" s="89"/>
      <c r="C28" s="17" t="s">
        <v>121</v>
      </c>
      <c r="D28" s="38">
        <v>16</v>
      </c>
      <c r="E28" s="93">
        <v>378</v>
      </c>
      <c r="F28" s="93">
        <v>0</v>
      </c>
      <c r="G28" s="355" t="str">
        <f t="shared" si="2"/>
        <v>-</v>
      </c>
      <c r="H28" s="93">
        <v>12878</v>
      </c>
      <c r="I28" s="93">
        <v>4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200218</v>
      </c>
      <c r="F29" s="93">
        <v>227290</v>
      </c>
      <c r="G29" s="355">
        <f t="shared" si="2"/>
        <v>-11.910774781116643</v>
      </c>
      <c r="H29" s="93">
        <v>2651071</v>
      </c>
      <c r="I29" s="93">
        <v>2400410</v>
      </c>
      <c r="J29" s="355">
        <f t="shared" si="3"/>
        <v>10.442424419161725</v>
      </c>
    </row>
    <row r="30" spans="2:10" x14ac:dyDescent="0.25">
      <c r="B30" s="89"/>
      <c r="C30" s="17" t="s">
        <v>124</v>
      </c>
      <c r="D30" s="38">
        <v>18</v>
      </c>
      <c r="E30" s="93">
        <v>217819</v>
      </c>
      <c r="F30" s="93">
        <v>211569</v>
      </c>
      <c r="G30" s="355">
        <f t="shared" si="2"/>
        <v>2.9541189871862059</v>
      </c>
      <c r="H30" s="93">
        <v>4108450</v>
      </c>
      <c r="I30" s="93">
        <v>3754945</v>
      </c>
      <c r="J30" s="355">
        <f t="shared" si="3"/>
        <v>9.4143855635701641</v>
      </c>
    </row>
    <row r="31" spans="2:10" x14ac:dyDescent="0.25">
      <c r="B31" s="89"/>
      <c r="C31" s="17" t="s">
        <v>125</v>
      </c>
      <c r="D31" s="38">
        <v>19</v>
      </c>
      <c r="E31" s="93">
        <v>167115</v>
      </c>
      <c r="F31" s="93">
        <v>126335</v>
      </c>
      <c r="G31" s="355">
        <f t="shared" si="2"/>
        <v>32.279257529584044</v>
      </c>
      <c r="H31" s="93">
        <v>1726538</v>
      </c>
      <c r="I31" s="93">
        <v>1682121</v>
      </c>
      <c r="J31" s="355">
        <f t="shared" si="3"/>
        <v>2.640535371712275</v>
      </c>
    </row>
    <row r="32" spans="2:10" x14ac:dyDescent="0.25">
      <c r="B32" s="89"/>
      <c r="C32" s="17" t="s">
        <v>126</v>
      </c>
      <c r="D32" s="38">
        <v>20</v>
      </c>
      <c r="E32" s="93">
        <v>24991</v>
      </c>
      <c r="F32" s="93">
        <v>30100</v>
      </c>
      <c r="G32" s="355">
        <f t="shared" si="2"/>
        <v>-16.973421926910305</v>
      </c>
      <c r="H32" s="93">
        <v>313113</v>
      </c>
      <c r="I32" s="93">
        <v>310921</v>
      </c>
      <c r="J32" s="355">
        <f t="shared" si="3"/>
        <v>0.70500223529450068</v>
      </c>
    </row>
    <row r="33" spans="2:10" x14ac:dyDescent="0.25">
      <c r="B33" s="105"/>
      <c r="C33" s="17" t="s">
        <v>127</v>
      </c>
      <c r="D33" s="38">
        <v>21</v>
      </c>
      <c r="E33" s="93">
        <v>140012</v>
      </c>
      <c r="F33" s="93">
        <v>75445</v>
      </c>
      <c r="G33" s="355">
        <f t="shared" si="2"/>
        <v>85.581549473126131</v>
      </c>
      <c r="H33" s="93">
        <v>1334923</v>
      </c>
      <c r="I33" s="93">
        <v>1226748</v>
      </c>
      <c r="J33" s="355">
        <f t="shared" si="3"/>
        <v>8.8180294567425506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8928663</v>
      </c>
      <c r="F34" s="129">
        <f>SUM(F11:F33)</f>
        <v>7609984</v>
      </c>
      <c r="G34" s="357">
        <f t="shared" si="2"/>
        <v>17.32827559164383</v>
      </c>
      <c r="H34" s="75">
        <f>SUM(H11:H33)</f>
        <v>97225113</v>
      </c>
      <c r="I34" s="75">
        <f>SUM(I11:I33)</f>
        <v>97271931</v>
      </c>
      <c r="J34" s="357">
        <f t="shared" si="3"/>
        <v>-4.8131048205462434E-2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779253</v>
      </c>
      <c r="F11" s="358">
        <v>765401</v>
      </c>
      <c r="G11" s="355">
        <f t="shared" ref="G11:G18" si="0">IF(AND(F11&gt; 0,E11&gt;0,E11&lt;=F11*6),E11/F11*100-100,"-")</f>
        <v>1.8097703034095787</v>
      </c>
      <c r="H11" s="359">
        <v>8988635</v>
      </c>
      <c r="I11" s="359">
        <v>7390241</v>
      </c>
      <c r="J11" s="355">
        <f t="shared" ref="J11:J18" si="1">IF(AND(I11&gt; 0,H11&gt;0,H11&lt;=I11*6),H11/I11*100-100,"-")</f>
        <v>21.62844215770501</v>
      </c>
    </row>
    <row r="12" spans="2:14" x14ac:dyDescent="0.25">
      <c r="B12" s="89"/>
      <c r="C12" s="17" t="s">
        <v>106</v>
      </c>
      <c r="D12" s="38">
        <v>2</v>
      </c>
      <c r="E12" s="358">
        <v>131008</v>
      </c>
      <c r="F12" s="358">
        <v>58263</v>
      </c>
      <c r="G12" s="355">
        <f t="shared" si="0"/>
        <v>124.85625525633765</v>
      </c>
      <c r="H12" s="359">
        <v>1716211</v>
      </c>
      <c r="I12" s="359">
        <v>1351911</v>
      </c>
      <c r="J12" s="355">
        <f t="shared" si="1"/>
        <v>26.947040152791118</v>
      </c>
    </row>
    <row r="13" spans="2:14" x14ac:dyDescent="0.25">
      <c r="B13" s="89"/>
      <c r="C13" s="17" t="s">
        <v>107</v>
      </c>
      <c r="D13" s="38">
        <v>3</v>
      </c>
      <c r="E13" s="358">
        <v>57171</v>
      </c>
      <c r="F13" s="358">
        <v>43974</v>
      </c>
      <c r="G13" s="355">
        <f t="shared" si="0"/>
        <v>30.010915541001509</v>
      </c>
      <c r="H13" s="359">
        <v>581946</v>
      </c>
      <c r="I13" s="359">
        <v>541833</v>
      </c>
      <c r="J13" s="355">
        <f t="shared" si="1"/>
        <v>7.4032035701037131</v>
      </c>
    </row>
    <row r="14" spans="2:14" x14ac:dyDescent="0.25">
      <c r="B14" s="89"/>
      <c r="C14" s="17" t="s">
        <v>108</v>
      </c>
      <c r="D14" s="38">
        <v>4</v>
      </c>
      <c r="E14" s="358">
        <v>1245731</v>
      </c>
      <c r="F14" s="358">
        <v>1234939</v>
      </c>
      <c r="G14" s="355">
        <f t="shared" si="0"/>
        <v>0.87388931761000777</v>
      </c>
      <c r="H14" s="359">
        <v>14607056</v>
      </c>
      <c r="I14" s="359">
        <v>14221540</v>
      </c>
      <c r="J14" s="355">
        <f t="shared" si="1"/>
        <v>2.7107894081794086</v>
      </c>
    </row>
    <row r="15" spans="2:14" x14ac:dyDescent="0.25">
      <c r="B15" s="89"/>
      <c r="C15" s="17" t="s">
        <v>109</v>
      </c>
      <c r="D15" s="38">
        <v>5</v>
      </c>
      <c r="E15" s="358">
        <v>195517</v>
      </c>
      <c r="F15" s="358">
        <v>251089</v>
      </c>
      <c r="G15" s="355">
        <f t="shared" si="0"/>
        <v>-22.132391303482038</v>
      </c>
      <c r="H15" s="359">
        <v>1725248</v>
      </c>
      <c r="I15" s="359">
        <v>3039330</v>
      </c>
      <c r="J15" s="355">
        <f t="shared" si="1"/>
        <v>-43.235910546074294</v>
      </c>
    </row>
    <row r="16" spans="2:14" x14ac:dyDescent="0.25">
      <c r="B16" s="89"/>
      <c r="C16" s="17" t="s">
        <v>110</v>
      </c>
      <c r="D16" s="38">
        <v>6</v>
      </c>
      <c r="E16" s="358">
        <v>23025</v>
      </c>
      <c r="F16" s="358">
        <v>5706</v>
      </c>
      <c r="G16" s="355">
        <f t="shared" si="0"/>
        <v>303.52260778128289</v>
      </c>
      <c r="H16" s="359">
        <v>210114</v>
      </c>
      <c r="I16" s="359">
        <v>503349</v>
      </c>
      <c r="J16" s="355">
        <f t="shared" si="1"/>
        <v>-58.256795980522462</v>
      </c>
    </row>
    <row r="17" spans="2:10" x14ac:dyDescent="0.25">
      <c r="B17" s="89"/>
      <c r="C17" s="17" t="s">
        <v>111</v>
      </c>
      <c r="D17" s="38">
        <v>7</v>
      </c>
      <c r="E17" s="358">
        <v>0</v>
      </c>
      <c r="F17" s="358">
        <v>1155</v>
      </c>
      <c r="G17" s="355" t="str">
        <f t="shared" si="0"/>
        <v>-</v>
      </c>
      <c r="H17" s="359">
        <v>22312</v>
      </c>
      <c r="I17" s="359">
        <v>52189</v>
      </c>
      <c r="J17" s="355">
        <f t="shared" si="1"/>
        <v>-57.247695874609597</v>
      </c>
    </row>
    <row r="18" spans="2:10" x14ac:dyDescent="0.25">
      <c r="B18" s="105"/>
      <c r="C18" s="17" t="s">
        <v>112</v>
      </c>
      <c r="D18" s="38">
        <v>8</v>
      </c>
      <c r="E18" s="358">
        <v>111269</v>
      </c>
      <c r="F18" s="358">
        <v>70314</v>
      </c>
      <c r="G18" s="355">
        <f t="shared" si="0"/>
        <v>58.245868532582421</v>
      </c>
      <c r="H18" s="359">
        <v>1268500</v>
      </c>
      <c r="I18" s="359">
        <v>1316040</v>
      </c>
      <c r="J18" s="355">
        <f t="shared" si="1"/>
        <v>-3.6123522081395691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139514</v>
      </c>
      <c r="F21" s="93">
        <v>125028</v>
      </c>
      <c r="G21" s="355">
        <f t="shared" ref="G21:G34" si="2">IF(AND(F21&gt; 0,E21&gt;0,E21&lt;=F21*6),E21/F21*100-100,"-")</f>
        <v>11.586204690149415</v>
      </c>
      <c r="H21" s="93">
        <v>1451678</v>
      </c>
      <c r="I21" s="93">
        <v>1264766</v>
      </c>
      <c r="J21" s="355">
        <f t="shared" ref="J21:J34" si="3">IF(AND(I21&gt; 0,H21&gt;0,H21&lt;=I21*6),H21/I21*100-100,"-")</f>
        <v>14.778385883238471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7126</v>
      </c>
      <c r="F23" s="93">
        <v>9033</v>
      </c>
      <c r="G23" s="355">
        <f t="shared" si="2"/>
        <v>-21.111480128418023</v>
      </c>
      <c r="H23" s="93">
        <v>107784</v>
      </c>
      <c r="I23" s="93">
        <v>107984</v>
      </c>
      <c r="J23" s="355">
        <f t="shared" si="3"/>
        <v>-0.18521262409245765</v>
      </c>
    </row>
    <row r="24" spans="2:10" x14ac:dyDescent="0.25">
      <c r="B24" s="89"/>
      <c r="C24" s="17" t="s">
        <v>117</v>
      </c>
      <c r="D24" s="38">
        <v>12</v>
      </c>
      <c r="E24" s="93">
        <v>7509</v>
      </c>
      <c r="F24" s="93">
        <v>5303</v>
      </c>
      <c r="G24" s="355">
        <f t="shared" si="2"/>
        <v>41.599094851970563</v>
      </c>
      <c r="H24" s="93">
        <v>96401</v>
      </c>
      <c r="I24" s="93">
        <v>87034</v>
      </c>
      <c r="J24" s="355">
        <f t="shared" si="3"/>
        <v>10.762460647563017</v>
      </c>
    </row>
    <row r="25" spans="2:10" x14ac:dyDescent="0.25">
      <c r="B25" s="89"/>
      <c r="C25" s="17" t="s">
        <v>118</v>
      </c>
      <c r="D25" s="38">
        <v>13</v>
      </c>
      <c r="E25" s="93">
        <v>162</v>
      </c>
      <c r="F25" s="93">
        <v>209</v>
      </c>
      <c r="G25" s="355">
        <f t="shared" si="2"/>
        <v>-22.488038277511961</v>
      </c>
      <c r="H25" s="93">
        <v>6359</v>
      </c>
      <c r="I25" s="93">
        <v>6306</v>
      </c>
      <c r="J25" s="355">
        <f t="shared" si="3"/>
        <v>0.84046939422772482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394981</v>
      </c>
      <c r="F27" s="93">
        <v>178921</v>
      </c>
      <c r="G27" s="355">
        <f t="shared" si="2"/>
        <v>120.75720569413315</v>
      </c>
      <c r="H27" s="93">
        <v>4001833</v>
      </c>
      <c r="I27" s="93">
        <v>3026918</v>
      </c>
      <c r="J27" s="355">
        <f t="shared" si="3"/>
        <v>32.208173462247743</v>
      </c>
    </row>
    <row r="28" spans="2:10" x14ac:dyDescent="0.25">
      <c r="B28" s="89"/>
      <c r="C28" s="17" t="s">
        <v>121</v>
      </c>
      <c r="D28" s="38">
        <v>16</v>
      </c>
      <c r="E28" s="93">
        <v>1715</v>
      </c>
      <c r="F28" s="93">
        <v>1802</v>
      </c>
      <c r="G28" s="355">
        <f t="shared" si="2"/>
        <v>-4.8279689234184247</v>
      </c>
      <c r="H28" s="93">
        <v>22619</v>
      </c>
      <c r="I28" s="93">
        <v>19942</v>
      </c>
      <c r="J28" s="355">
        <f t="shared" si="3"/>
        <v>13.423929395246219</v>
      </c>
    </row>
    <row r="29" spans="2:10" x14ac:dyDescent="0.25">
      <c r="B29" s="89"/>
      <c r="C29" s="17" t="s">
        <v>122</v>
      </c>
      <c r="D29" s="38">
        <v>17</v>
      </c>
      <c r="E29" s="93">
        <v>79976</v>
      </c>
      <c r="F29" s="93">
        <v>72313</v>
      </c>
      <c r="G29" s="355">
        <f t="shared" si="2"/>
        <v>10.5969880934272</v>
      </c>
      <c r="H29" s="93">
        <v>1028350</v>
      </c>
      <c r="I29" s="93">
        <v>860135</v>
      </c>
      <c r="J29" s="355">
        <f t="shared" si="3"/>
        <v>19.556813755980173</v>
      </c>
    </row>
    <row r="30" spans="2:10" x14ac:dyDescent="0.25">
      <c r="B30" s="89"/>
      <c r="C30" s="17" t="s">
        <v>124</v>
      </c>
      <c r="D30" s="38">
        <v>18</v>
      </c>
      <c r="E30" s="93">
        <v>1536</v>
      </c>
      <c r="F30" s="93">
        <v>1520</v>
      </c>
      <c r="G30" s="355">
        <f t="shared" si="2"/>
        <v>1.0526315789473699</v>
      </c>
      <c r="H30" s="93">
        <v>67044</v>
      </c>
      <c r="I30" s="93">
        <v>94967</v>
      </c>
      <c r="J30" s="355">
        <f t="shared" si="3"/>
        <v>-29.402845198858557</v>
      </c>
    </row>
    <row r="31" spans="2:10" x14ac:dyDescent="0.25">
      <c r="B31" s="89"/>
      <c r="C31" s="17" t="s">
        <v>125</v>
      </c>
      <c r="D31" s="38">
        <v>19</v>
      </c>
      <c r="E31" s="93">
        <v>46845</v>
      </c>
      <c r="F31" s="93">
        <v>30366</v>
      </c>
      <c r="G31" s="355">
        <f t="shared" si="2"/>
        <v>54.267931238885609</v>
      </c>
      <c r="H31" s="93">
        <v>489528</v>
      </c>
      <c r="I31" s="93">
        <v>572290</v>
      </c>
      <c r="J31" s="355">
        <f t="shared" si="3"/>
        <v>-14.461549214559057</v>
      </c>
    </row>
    <row r="32" spans="2:10" x14ac:dyDescent="0.25">
      <c r="B32" s="89"/>
      <c r="C32" s="17" t="s">
        <v>126</v>
      </c>
      <c r="D32" s="38">
        <v>20</v>
      </c>
      <c r="E32" s="93">
        <v>18651</v>
      </c>
      <c r="F32" s="93">
        <v>25620</v>
      </c>
      <c r="G32" s="355">
        <f t="shared" si="2"/>
        <v>-27.201405152224822</v>
      </c>
      <c r="H32" s="93">
        <v>263939</v>
      </c>
      <c r="I32" s="93">
        <v>292632</v>
      </c>
      <c r="J32" s="355">
        <f t="shared" si="3"/>
        <v>-9.8051477623773167</v>
      </c>
    </row>
    <row r="33" spans="2:10" x14ac:dyDescent="0.25">
      <c r="B33" s="89"/>
      <c r="C33" s="17" t="s">
        <v>127</v>
      </c>
      <c r="D33" s="38">
        <v>21</v>
      </c>
      <c r="E33" s="93">
        <v>9736</v>
      </c>
      <c r="F33" s="93">
        <v>5221</v>
      </c>
      <c r="G33" s="355">
        <f t="shared" si="2"/>
        <v>86.47768626699866</v>
      </c>
      <c r="H33" s="93">
        <v>158390</v>
      </c>
      <c r="I33" s="93">
        <v>86452</v>
      </c>
      <c r="J33" s="355">
        <f t="shared" si="3"/>
        <v>83.211493082866781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3250725</v>
      </c>
      <c r="F34" s="129">
        <f>SUM(F11:F33)</f>
        <v>2886177</v>
      </c>
      <c r="G34" s="357">
        <f t="shared" si="2"/>
        <v>12.630826175941394</v>
      </c>
      <c r="H34" s="75">
        <f>SUM(H11:H33)</f>
        <v>36813947</v>
      </c>
      <c r="I34" s="75">
        <f>SUM(I11:I33)</f>
        <v>34835859</v>
      </c>
      <c r="J34" s="357">
        <f t="shared" si="3"/>
        <v>5.6783098128856153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Daten&amp;R15.8.2022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2022-08-15T10:10:05Z</cp:lastPrinted>
  <dcterms:created xsi:type="dcterms:W3CDTF">2005-04-19T07:17:31Z</dcterms:created>
  <dcterms:modified xsi:type="dcterms:W3CDTF">2022-08-30T08:30:02Z</dcterms:modified>
</cp:coreProperties>
</file>