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E7B2428D-1D4C-4981-B3DA-1CF69905A5D3}" xr6:coauthVersionLast="47" xr6:coauthVersionMax="47" xr10:uidLastSave="{00000000-0000-0000-0000-000000000000}"/>
  <bookViews>
    <workbookView xWindow="-108" yWindow="-108" windowWidth="23256" windowHeight="12576" tabRatio="855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K19" i="2" s="1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4" i="7" s="1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F15" i="23" s="1"/>
  <c r="I14" i="23"/>
  <c r="I13" i="23"/>
  <c r="I12" i="23"/>
  <c r="I11" i="23"/>
  <c r="I10" i="23"/>
  <c r="F14" i="23"/>
  <c r="F13" i="23"/>
  <c r="F12" i="23"/>
  <c r="F11" i="23"/>
  <c r="F10" i="23"/>
  <c r="K34" i="3" l="1"/>
  <c r="H19" i="2"/>
  <c r="I36" i="18"/>
  <c r="G34" i="9"/>
  <c r="J34" i="12"/>
  <c r="J33" i="21"/>
  <c r="G33" i="21"/>
  <c r="H35" i="18"/>
  <c r="G36" i="18"/>
  <c r="H12" i="18"/>
  <c r="F36" i="18"/>
  <c r="J33" i="17"/>
  <c r="J33" i="16"/>
  <c r="L35" i="15"/>
  <c r="L35" i="11"/>
  <c r="L36" i="14"/>
  <c r="H34" i="14"/>
  <c r="J34" i="13"/>
  <c r="G34" i="13"/>
  <c r="G34" i="12"/>
  <c r="M35" i="10"/>
  <c r="M35" i="6"/>
  <c r="J34" i="9"/>
  <c r="J34" i="8"/>
  <c r="G34" i="8"/>
  <c r="J34" i="7"/>
  <c r="H35" i="5"/>
  <c r="K35" i="5"/>
  <c r="J35" i="3"/>
  <c r="H34" i="3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<sst xmlns="http://schemas.openxmlformats.org/spreadsheetml/2006/main" count="1474" uniqueCount="373">
  <si>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</si>
  <si>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</si>
  <si>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</si>
  <si>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</si>
  <si>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</si>
  <si>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</si>
  <si>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</si>
  <si>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</si>
  <si>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</si>
  <si>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</si>
  <si>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</si>
  <si>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</si>
  <si>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</si>
  <si>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</si>
  <si>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</si>
  <si>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</si>
  <si>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</si>
  <si>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</si>
  <si>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</si>
  <si>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</si>
  <si>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</si>
  <si>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</si>
  <si>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</si>
  <si>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</si>
  <si>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</si>
  <si>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</si>
  <si>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</si>
  <si>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</si>
  <si>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</si>
  <si>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</si>
  <si>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</si>
  <si>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</si>
  <si>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</si>
  <si>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</si>
  <si>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</si>
  <si>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</si>
  <si>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</si>
  <si>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</si>
  <si>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</si>
  <si>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</si>
  <si>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</si>
  <si>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</si>
  <si>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</si>
  <si>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</si>
  <si>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</si>
  <si>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</si>
  <si>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</si>
  <si>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</si>
  <si>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</si>
  <si>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</si>
  <si>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</si>
  <si>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</si>
  <si>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</si>
  <si>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</si>
  <si>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</si>
  <si>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</si>
  <si>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</si>
  <si>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</si>
  <si>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</si>
  <si>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</si>
  <si>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</si>
  <si>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</si>
  <si>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</si>
  <si>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</si>
  <si>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</si>
  <si>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</si>
  <si>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</si>
  <si>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</si>
  <si>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</si>
  <si>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</si>
  <si>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</si>
  <si>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</si>
  <si>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</si>
  <si>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</si>
  <si>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</si>
  <si>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</si>
  <si>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</si>
  <si>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</si>
  <si>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</si>
  <si>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</si>
  <si>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</si>
  <si>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</si>
  <si>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</si>
  <si>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</si>
  <si>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</si>
  <si>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</si>
  <si>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</si>
  <si>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</si>
  <si>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</si>
  <si>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</si>
  <si>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</si>
  <si>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</si>
  <si>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</si>
  <si>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</si>
  <si>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</si>
  <si>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</si>
  <si>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</si>
  <si>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</si>
  <si>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</si>
  <si>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</si>
  <si>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</si>
  <si>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</si>
  <si>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</si>
  <si>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</si>
  <si>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</si>
  <si>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</si>
  <si>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</si>
  <si>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</si>
  <si>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</si>
  <si>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</si>
  <si>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</si>
  <si>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</si>
  <si>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</si>
  <si>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</si>
  <si>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</si>
  <si>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</si>
  <si>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</si>
  <si>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</si>
  <si>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</si>
  <si>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</si>
  <si>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</si>
  <si>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</si>
  <si>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</si>
  <si>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</si>
  <si>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</si>
  <si>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</si>
  <si>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</si>
  <si>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</si>
  <si>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</si>
  <si>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</si>
  <si>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</si>
  <si>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</si>
  <si>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</si>
  <si>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</si>
  <si>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</si>
  <si>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</si>
  <si>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</si>
  <si>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</si>
  <si>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</si>
  <si>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</si>
  <si>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</si>
  <si>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</si>
  <si>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</si>
  <si>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</si>
  <si>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</si>
  <si>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</si>
  <si>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</si>
  <si>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</si>
  <si>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</si>
  <si>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</si>
  <si>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</si>
  <si>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</si>
  <si>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</si>
  <si>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</si>
  <si>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</si>
  <si>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</si>
  <si>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</si>
  <si>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</si>
  <si>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</si>
  <si>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</si>
  <si>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</si>
  <si>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</si>
  <si>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</si>
  <si>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</si>
  <si>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</si>
  <si>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</si>
  <si>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</si>
  <si>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</si>
  <si>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</si>
  <si>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</si>
  <si>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</si>
  <si>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</si>
  <si>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</si>
  <si>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</si>
  <si>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</si>
  <si>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</si>
  <si>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</si>
  <si>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</si>
  <si>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</si>
  <si>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</si>
  <si>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</si>
  <si>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</si>
  <si>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</si>
  <si>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</si>
  <si>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</si>
  <si>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</si>
  <si>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</si>
  <si>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</si>
  <si>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</si>
  <si>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</si>
  <si>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</si>
  <si>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</si>
  <si>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</si>
  <si>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</si>
  <si>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</si>
  <si>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</si>
  <si>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</si>
  <si>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</si>
  <si>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</si>
  <si>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</si>
  <si>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</si>
  <si>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</si>
  <si>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</si>
  <si>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</si>
  <si>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</si>
  <si>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</si>
  <si>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</si>
  <si>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</si>
  <si>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</si>
  <si>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</si>
  <si>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</si>
  <si>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</si>
  <si>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</si>
  <si>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</si>
  <si>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</si>
  <si>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</si>
  <si>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</si>
  <si>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</si>
  <si>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</si>
  <si>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</si>
  <si>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</si>
  <si>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</si>
  <si>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</si>
  <si>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</si>
  <si>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</si>
  <si>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</si>
  <si>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</si>
  <si>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</si>
  <si>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</si>
  <si>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</si>
  <si>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</si>
  <si>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</si>
  <si>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</si>
  <si>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</si>
  <si>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</si>
  <si>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</si>
  <si>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</si>
  <si>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</si>
  <si>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</si>
  <si>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</si>
  <si>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</si>
  <si>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</si>
  <si>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</si>
  <si>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</si>
  <si>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</si>
  <si>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</si>
  <si>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</si>
  <si>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</si>
  <si>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</si>
  <si>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</si>
  <si>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</si>
  <si>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</si>
  <si>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</si>
  <si>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</si>
  <si>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</si>
  <si>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</si>
  <si>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</si>
  <si>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</si>
  <si>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</si>
  <si>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</si>
  <si>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</si>
  <si>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</si>
  <si>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</si>
  <si>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</si>
  <si>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</si>
  <si>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</si>
  <si>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</si>
  <si>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</si>
  <si>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</si>
  <si>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</si>
  <si>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</si>
  <si>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</si>
  <si>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</si>
  <si>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</si>
  <si>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</si>
  <si>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</si>
  <si>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</si>
  <si>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</si>
  <si>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</si>
  <si>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</si>
  <si>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</si>
  <si>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</si>
  <si>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</si>
  <si>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</si>
  <si>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</si>
  <si>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</si>
  <si>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</si>
  <si>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</si>
  <si>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</si>
  <si>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</si>
  <si>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</si>
  <si>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</si>
  <si>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</si>
  <si>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</si>
  <si>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</si>
  <si>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</si>
  <si>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</si>
  <si>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</si>
  <si>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</si>
  <si>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</si>
  <si>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</si>
  <si>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</si>
  <si>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</si>
  <si>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</si>
  <si>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</si>
  <si>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</si>
  <si>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</si>
  <si>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</si>
  <si>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</si>
  <si>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</si>
  <si>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</si>
  <si>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</si>
  <si>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</si>
  <si>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</si>
  <si>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</si>
  <si>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</si>
  <si>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</si>
  <si>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</si>
  <si>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</si>
  <si>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</si>
  <si>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</si>
  <si>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</si>
  <si>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</si>
  <si>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</si>
  <si>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</si>
  <si>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</si>
  <si>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</si>
  <si>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</si>
  <si>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</si>
  <si>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</si>
  <si>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</si>
  <si>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</si>
  <si>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</si>
  <si>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</si>
  <si>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</si>
  <si>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</si>
  <si>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</si>
  <si>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</si>
  <si>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</si>
  <si>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</si>
  <si>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</si>
  <si>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</si>
  <si>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</si>
  <si>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</si>
  <si>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</si>
  <si>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</si>
  <si>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</si>
  <si>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</si>
  <si>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</si>
  <si>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</si>
  <si>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</si>
  <si>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</si>
  <si>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</si>
  <si>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</si>
  <si>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</si>
  <si>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</si>
  <si>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</si>
  <si>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</si>
  <si>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</si>
  <si>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</si>
  <si>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</si>
  <si>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</si>
  <si>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</si>
  <si>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</si>
  <si>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</si>
  <si>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</si>
  <si>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</si>
  <si>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</si>
  <si>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</si>
  <si>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</si>
  <si>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November 2021</t>
  </si>
  <si>
    <t xml:space="preserve"> Januar bis November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</si>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</sst>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21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1" xfId="2" applyFont="1" applyFill="1" applyBorder="1" applyAlignment="1">
      <alignment horizontal="center" wrapText="1"/>
    </xf>
    <xf numFmtId="0" fontId="0" fillId="2" borderId="14" xfId="2" applyFont="1" applyFill="1" applyBorder="1" applyAlignment="1">
      <alignment horizontal="center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 xr:uid="{00000000-0005-0000-0000-000002000000}"/>
    <cellStyle name="Standard_Tab 5" xfId="3" xr:uid="{00000000-0005-0000-0000-000003000000}"/>
    <cellStyle name="Standard_Tab 6" xfId="4" xr:uid="{00000000-0005-0000-0000-000004000000}"/>
    <cellStyle name="Standard_Tab 7" xfId="5" xr:uid="{00000000-0005-0000-0000-000005000000}"/>
    <cellStyle name="Standard_Tabelle1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398"/>
    </row>
    <row r="3" spans="1:12" s="1" customFormat="1" ht="20.399999999999999" x14ac:dyDescent="0.35">
      <c r="A3" s="4"/>
      <c r="B3" s="4"/>
      <c r="C3" s="4"/>
      <c r="D3" s="397"/>
      <c r="E3" s="395"/>
      <c r="F3" s="395"/>
      <c r="G3" s="395"/>
      <c r="K3" s="1" t="s">
        <v>372</v>
      </c>
    </row>
    <row r="4" spans="1:12" s="1" customFormat="1" x14ac:dyDescent="0.25">
      <c r="A4" s="4"/>
      <c r="B4" s="4"/>
      <c r="C4" s="4"/>
    </row>
    <row r="5" spans="1:12" s="1" customFormat="1" x14ac:dyDescent="0.25">
      <c r="A5" s="4"/>
      <c r="B5" s="4"/>
      <c r="C5" s="4"/>
    </row>
    <row r="6" spans="1:12" s="1" customFormat="1" x14ac:dyDescent="0.25">
      <c r="A6" s="4"/>
      <c r="B6" s="4"/>
      <c r="C6" s="4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515" t="str">
        <f>INDEX(rP1.Deckblatt,1,1)</f>
        <v>Amtliche Mineralöldaten</v>
      </c>
      <c r="E14" s="515"/>
      <c r="F14" s="515"/>
      <c r="G14" s="515"/>
      <c r="H14" s="515"/>
      <c r="I14" s="515"/>
      <c r="J14" s="515"/>
      <c r="K14" s="515"/>
      <c r="L14" s="515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515" t="str">
        <f>INDEX(rP1.Deckblatt,2,1)</f>
        <v>für die</v>
      </c>
      <c r="E16" s="515"/>
      <c r="F16" s="515"/>
      <c r="G16" s="515"/>
      <c r="H16" s="515"/>
      <c r="I16" s="515"/>
      <c r="J16" s="515"/>
      <c r="K16" s="515"/>
      <c r="L16" s="515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515" t="str">
        <f>INDEX(rP1.Deckblatt,3,1)</f>
        <v>Bundesrepublik Deutschland</v>
      </c>
      <c r="E18" s="515"/>
      <c r="F18" s="515"/>
      <c r="G18" s="515"/>
      <c r="H18" s="515"/>
      <c r="I18" s="515"/>
      <c r="J18" s="515"/>
      <c r="K18" s="515"/>
      <c r="L18" s="515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517" t="str">
        <f>INDEX(rP1.Inhalte,23,1)</f>
        <v>Zum Inhaltsverzeichnis</v>
      </c>
      <c r="E26" s="518"/>
      <c r="F26" s="518"/>
      <c r="G26" s="518"/>
      <c r="H26" s="518"/>
      <c r="I26" s="518"/>
      <c r="J26" s="518"/>
      <c r="K26" s="518"/>
      <c r="L26" s="518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516" t="str">
        <f>INDEX(rP1.Deckblatt,4,1)</f>
        <v>Monat: November 2021</v>
      </c>
      <c r="E36" s="516" t="e">
        <v>#REF!</v>
      </c>
      <c r="F36" s="516" t="e">
        <v>#REF!</v>
      </c>
      <c r="G36" s="516" t="e">
        <v>#REF!</v>
      </c>
      <c r="H36" s="516" t="e">
        <v>#REF!</v>
      </c>
      <c r="I36" s="516" t="e">
        <v>#REF!</v>
      </c>
      <c r="J36" s="516" t="e">
        <v>#REF!</v>
      </c>
      <c r="K36" s="516" t="e">
        <v>#REF!</v>
      </c>
      <c r="L36" s="516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5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5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5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5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5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6" x14ac:dyDescent="0.3">
      <c r="A46" s="4"/>
      <c r="B46" s="4"/>
      <c r="C46" s="4"/>
      <c r="D46" s="514" t="str">
        <f>INDEX(rP1.Deckblatt,11,1)</f>
        <v>oder direkt:</v>
      </c>
      <c r="E46" s="514"/>
      <c r="F46" s="514"/>
      <c r="G46" s="514"/>
      <c r="H46" s="514"/>
      <c r="I46" s="514"/>
      <c r="J46" s="514"/>
      <c r="K46" s="514"/>
      <c r="L46" s="514"/>
    </row>
    <row r="47" spans="1:15" s="1" customFormat="1" ht="15" x14ac:dyDescent="0.25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3.8" x14ac:dyDescent="0.25">
      <c r="A48" s="4"/>
      <c r="B48" s="4"/>
      <c r="C48" s="4"/>
      <c r="D48" s="513" t="str">
        <f>INDEX(rP1.Links,1,1)</f>
        <v>http://www.bafa.de/DE/Energie/Rohstoffe/Mineraloel/mineraloel_node.html</v>
      </c>
      <c r="E48" s="513"/>
      <c r="F48" s="513"/>
      <c r="G48" s="513"/>
      <c r="H48" s="513"/>
      <c r="I48" s="513"/>
      <c r="J48" s="513"/>
      <c r="K48" s="513"/>
      <c r="L48" s="513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511"/>
      <c r="E52" s="512"/>
      <c r="F52" s="512"/>
      <c r="G52" s="512"/>
      <c r="H52" s="512"/>
      <c r="I52" s="512"/>
      <c r="J52" s="512"/>
      <c r="K52" s="512"/>
      <c r="L52" s="512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511" t="s">
        <v>5</v>
      </c>
      <c r="E56" s="511"/>
      <c r="F56" s="511"/>
      <c r="G56" s="511"/>
      <c r="H56" s="511"/>
      <c r="I56" s="511"/>
      <c r="J56" s="511"/>
      <c r="K56" s="511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163070</v>
      </c>
      <c r="F11" s="93">
        <v>189754</v>
      </c>
      <c r="G11" s="355">
        <f t="shared" ref="G11:G18" si="0">IF(AND(F11&gt; 0,E11&gt;0,E11&lt;=F11*6),E11/F11*100-100,"-")</f>
        <v>-14.062417656544795</v>
      </c>
      <c r="H11" s="93">
        <v>2073526</v>
      </c>
      <c r="I11" s="93">
        <v>1846831</v>
      </c>
      <c r="J11" s="355">
        <f t="shared" ref="J11:J18" si="1">IF(AND(I11&gt; 0,H11&gt;0,H11&lt;=I11*6),H11/I11*100-100,"-")</f>
        <v>12.274810201908011</v>
      </c>
    </row>
    <row r="12" spans="2:14" x14ac:dyDescent="0.25">
      <c r="B12" s="89"/>
      <c r="C12" s="17" t="s">
        <v>106</v>
      </c>
      <c r="D12" s="38">
        <v>2</v>
      </c>
      <c r="E12" s="93">
        <v>4492</v>
      </c>
      <c r="F12" s="93">
        <v>1807</v>
      </c>
      <c r="G12" s="355">
        <f t="shared" si="0"/>
        <v>148.58882125069175</v>
      </c>
      <c r="H12" s="93">
        <v>49830</v>
      </c>
      <c r="I12" s="93">
        <v>41168</v>
      </c>
      <c r="J12" s="355">
        <f t="shared" si="1"/>
        <v>21.040614069179938</v>
      </c>
    </row>
    <row r="13" spans="2:14" x14ac:dyDescent="0.25">
      <c r="B13" s="89"/>
      <c r="C13" s="17" t="s">
        <v>107</v>
      </c>
      <c r="D13" s="38">
        <v>3</v>
      </c>
      <c r="E13" s="93">
        <v>97253</v>
      </c>
      <c r="F13" s="93">
        <v>101273</v>
      </c>
      <c r="G13" s="355">
        <f t="shared" si="0"/>
        <v>-3.9694686639084438</v>
      </c>
      <c r="H13" s="93">
        <v>1214101</v>
      </c>
      <c r="I13" s="93">
        <v>1139055</v>
      </c>
      <c r="J13" s="355">
        <f t="shared" si="1"/>
        <v>6.5884439293976129</v>
      </c>
    </row>
    <row r="14" spans="2:14" x14ac:dyDescent="0.25">
      <c r="B14" s="89"/>
      <c r="C14" s="17" t="s">
        <v>108</v>
      </c>
      <c r="D14" s="38">
        <v>4</v>
      </c>
      <c r="E14" s="93">
        <v>19782</v>
      </c>
      <c r="F14" s="93">
        <v>17655</v>
      </c>
      <c r="G14" s="355">
        <f t="shared" si="0"/>
        <v>12.047578589634654</v>
      </c>
      <c r="H14" s="93">
        <v>186085</v>
      </c>
      <c r="I14" s="93">
        <v>163681</v>
      </c>
      <c r="J14" s="355">
        <f t="shared" si="1"/>
        <v>13.687599660314874</v>
      </c>
    </row>
    <row r="15" spans="2:14" x14ac:dyDescent="0.25">
      <c r="B15" s="89"/>
      <c r="C15" s="17" t="s">
        <v>109</v>
      </c>
      <c r="D15" s="38">
        <v>5</v>
      </c>
      <c r="E15" s="93">
        <v>10239</v>
      </c>
      <c r="F15" s="93">
        <v>9670</v>
      </c>
      <c r="G15" s="355">
        <f t="shared" si="0"/>
        <v>5.8841778697000962</v>
      </c>
      <c r="H15" s="93">
        <v>141373</v>
      </c>
      <c r="I15" s="93">
        <v>123103</v>
      </c>
      <c r="J15" s="355">
        <f t="shared" si="1"/>
        <v>14.841230514284788</v>
      </c>
    </row>
    <row r="16" spans="2:14" x14ac:dyDescent="0.25">
      <c r="B16" s="89"/>
      <c r="C16" s="17" t="s">
        <v>110</v>
      </c>
      <c r="D16" s="38">
        <v>6</v>
      </c>
      <c r="E16" s="93">
        <v>141486</v>
      </c>
      <c r="F16" s="93">
        <v>51975</v>
      </c>
      <c r="G16" s="355">
        <f t="shared" si="0"/>
        <v>172.21933621933624</v>
      </c>
      <c r="H16" s="93">
        <v>1064967</v>
      </c>
      <c r="I16" s="93">
        <v>1384194</v>
      </c>
      <c r="J16" s="355">
        <f t="shared" si="1"/>
        <v>-23.062301960563332</v>
      </c>
    </row>
    <row r="17" spans="2:10" x14ac:dyDescent="0.25">
      <c r="B17" s="89"/>
      <c r="C17" s="17" t="s">
        <v>111</v>
      </c>
      <c r="D17" s="38">
        <v>7</v>
      </c>
      <c r="E17" s="93">
        <v>14231</v>
      </c>
      <c r="F17" s="93">
        <v>11125</v>
      </c>
      <c r="G17" s="355">
        <f t="shared" si="0"/>
        <v>27.919101123595496</v>
      </c>
      <c r="H17" s="93">
        <v>136533</v>
      </c>
      <c r="I17" s="93">
        <v>123163</v>
      </c>
      <c r="J17" s="355">
        <f t="shared" si="1"/>
        <v>10.855532911669897</v>
      </c>
    </row>
    <row r="18" spans="2:10" x14ac:dyDescent="0.25">
      <c r="B18" s="105"/>
      <c r="C18" s="17" t="s">
        <v>112</v>
      </c>
      <c r="D18" s="38">
        <v>8</v>
      </c>
      <c r="E18" s="93">
        <v>99582</v>
      </c>
      <c r="F18" s="93">
        <v>103733</v>
      </c>
      <c r="G18" s="355">
        <f t="shared" si="0"/>
        <v>-4.0016195424792471</v>
      </c>
      <c r="H18" s="93">
        <v>1280695</v>
      </c>
      <c r="I18" s="93">
        <v>1345581</v>
      </c>
      <c r="J18" s="355">
        <f t="shared" si="1"/>
        <v>-4.822154890712639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23113</v>
      </c>
      <c r="F21" s="93">
        <v>24663</v>
      </c>
      <c r="G21" s="355">
        <f t="shared" ref="G21:G34" si="2">IF(AND(F21&gt; 0,E21&gt;0,E21&lt;=F21*6),E21/F21*100-100,"-")</f>
        <v>-6.2847179986214172</v>
      </c>
      <c r="H21" s="93">
        <v>455113</v>
      </c>
      <c r="I21" s="93">
        <v>402323</v>
      </c>
      <c r="J21" s="355">
        <f t="shared" ref="J21:J34" si="3">IF(AND(I21&gt; 0,H21&gt;0,H21&lt;=I21*6),H21/I21*100-100,"-")</f>
        <v>13.121298061507787</v>
      </c>
    </row>
    <row r="22" spans="2:10" x14ac:dyDescent="0.25">
      <c r="B22" s="89"/>
      <c r="C22" s="17" t="s">
        <v>115</v>
      </c>
      <c r="D22" s="38">
        <v>10</v>
      </c>
      <c r="E22" s="93">
        <v>12777</v>
      </c>
      <c r="F22" s="93">
        <v>9167</v>
      </c>
      <c r="G22" s="355">
        <f t="shared" si="2"/>
        <v>39.380386167775725</v>
      </c>
      <c r="H22" s="93">
        <v>103340</v>
      </c>
      <c r="I22" s="93">
        <v>106214</v>
      </c>
      <c r="J22" s="355">
        <f t="shared" si="3"/>
        <v>-2.7058579848230835</v>
      </c>
    </row>
    <row r="23" spans="2:10" x14ac:dyDescent="0.25">
      <c r="B23" s="89"/>
      <c r="C23" s="17" t="s">
        <v>116</v>
      </c>
      <c r="D23" s="38">
        <v>11</v>
      </c>
      <c r="E23" s="93">
        <v>27366</v>
      </c>
      <c r="F23" s="93">
        <v>30425</v>
      </c>
      <c r="G23" s="355">
        <f t="shared" si="2"/>
        <v>-10.054231717337714</v>
      </c>
      <c r="H23" s="93">
        <v>339725</v>
      </c>
      <c r="I23" s="93">
        <v>238542</v>
      </c>
      <c r="J23" s="355">
        <f t="shared" si="3"/>
        <v>42.417268237878432</v>
      </c>
    </row>
    <row r="24" spans="2:10" x14ac:dyDescent="0.25">
      <c r="B24" s="89"/>
      <c r="C24" s="17" t="s">
        <v>117</v>
      </c>
      <c r="D24" s="38">
        <v>12</v>
      </c>
      <c r="E24" s="93">
        <v>330</v>
      </c>
      <c r="F24" s="93">
        <v>311</v>
      </c>
      <c r="G24" s="355">
        <f t="shared" si="2"/>
        <v>6.1093247588424475</v>
      </c>
      <c r="H24" s="93">
        <v>3517</v>
      </c>
      <c r="I24" s="93">
        <v>2373</v>
      </c>
      <c r="J24" s="355">
        <f t="shared" si="3"/>
        <v>48.209018120522529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4692</v>
      </c>
      <c r="F27" s="93">
        <v>3391</v>
      </c>
      <c r="G27" s="355">
        <f t="shared" si="2"/>
        <v>38.366263639044547</v>
      </c>
      <c r="H27" s="93">
        <v>41801</v>
      </c>
      <c r="I27" s="93">
        <v>40217</v>
      </c>
      <c r="J27" s="355">
        <f t="shared" si="3"/>
        <v>3.9386329164283751</v>
      </c>
    </row>
    <row r="28" spans="2:10" x14ac:dyDescent="0.25">
      <c r="B28" s="89"/>
      <c r="C28" s="17" t="s">
        <v>121</v>
      </c>
      <c r="D28" s="38">
        <v>16</v>
      </c>
      <c r="E28" s="93">
        <v>204</v>
      </c>
      <c r="F28" s="93">
        <v>263</v>
      </c>
      <c r="G28" s="355">
        <f t="shared" si="2"/>
        <v>-22.433460076045634</v>
      </c>
      <c r="H28" s="93">
        <v>2562</v>
      </c>
      <c r="I28" s="93">
        <v>2472</v>
      </c>
      <c r="J28" s="355">
        <f t="shared" si="3"/>
        <v>3.6407766990291321</v>
      </c>
    </row>
    <row r="29" spans="2:10" x14ac:dyDescent="0.25">
      <c r="B29" s="89"/>
      <c r="C29" s="17" t="s">
        <v>122</v>
      </c>
      <c r="D29" s="38">
        <v>17</v>
      </c>
      <c r="E29" s="93">
        <v>101060</v>
      </c>
      <c r="F29" s="93">
        <v>124555</v>
      </c>
      <c r="G29" s="355">
        <f t="shared" si="2"/>
        <v>-18.863152824053628</v>
      </c>
      <c r="H29" s="93">
        <v>1318571</v>
      </c>
      <c r="I29" s="93">
        <v>1208548</v>
      </c>
      <c r="J29" s="355">
        <f t="shared" si="3"/>
        <v>9.1037343986337191</v>
      </c>
    </row>
    <row r="30" spans="2:10" x14ac:dyDescent="0.25">
      <c r="B30" s="89"/>
      <c r="C30" s="17" t="s">
        <v>124</v>
      </c>
      <c r="D30" s="38">
        <v>18</v>
      </c>
      <c r="E30" s="93">
        <v>20780</v>
      </c>
      <c r="F30" s="93">
        <v>17379</v>
      </c>
      <c r="G30" s="355">
        <f t="shared" si="2"/>
        <v>19.569595488808318</v>
      </c>
      <c r="H30" s="93">
        <v>196537</v>
      </c>
      <c r="I30" s="93">
        <v>159722</v>
      </c>
      <c r="J30" s="355">
        <f t="shared" si="3"/>
        <v>23.049423373110784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3</v>
      </c>
      <c r="I31" s="93">
        <v>131</v>
      </c>
      <c r="J31" s="355">
        <f t="shared" si="3"/>
        <v>-97.709923664122144</v>
      </c>
    </row>
    <row r="32" spans="2:10" x14ac:dyDescent="0.25">
      <c r="B32" s="89"/>
      <c r="C32" s="17" t="s">
        <v>126</v>
      </c>
      <c r="D32" s="38">
        <v>20</v>
      </c>
      <c r="E32" s="93">
        <v>21773</v>
      </c>
      <c r="F32" s="93">
        <v>24055</v>
      </c>
      <c r="G32" s="355">
        <f t="shared" si="2"/>
        <v>-9.4865932238619877</v>
      </c>
      <c r="H32" s="93">
        <v>220704</v>
      </c>
      <c r="I32" s="93">
        <v>218819</v>
      </c>
      <c r="J32" s="355">
        <f t="shared" si="3"/>
        <v>0.86144256211755987</v>
      </c>
    </row>
    <row r="33" spans="2:10" x14ac:dyDescent="0.25">
      <c r="B33" s="89"/>
      <c r="C33" s="17" t="s">
        <v>127</v>
      </c>
      <c r="D33" s="38">
        <v>21</v>
      </c>
      <c r="E33" s="93">
        <v>35682</v>
      </c>
      <c r="F33" s="93">
        <v>70993</v>
      </c>
      <c r="G33" s="355">
        <f t="shared" si="2"/>
        <v>-49.738706633048324</v>
      </c>
      <c r="H33" s="93">
        <v>536291</v>
      </c>
      <c r="I33" s="93">
        <v>533805</v>
      </c>
      <c r="J33" s="355">
        <f t="shared" si="3"/>
        <v>0.4657131349462702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797912</v>
      </c>
      <c r="F34" s="129">
        <f>SUM(F11:F33)</f>
        <v>792194</v>
      </c>
      <c r="G34" s="357">
        <f t="shared" si="2"/>
        <v>0.72179289416480685</v>
      </c>
      <c r="H34" s="75">
        <f>SUM(H11:H33)</f>
        <v>9365274</v>
      </c>
      <c r="I34" s="75">
        <f>SUM(I11:I33)</f>
        <v>9079942</v>
      </c>
      <c r="J34" s="357">
        <f t="shared" si="3"/>
        <v>3.1424429803626595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135" customWidth="1"/>
    <col min="2" max="2" width="1.109375" style="135" customWidth="1"/>
    <col min="3" max="3" width="22.33203125" style="135" customWidth="1"/>
    <col min="4" max="4" width="3.33203125" style="135" customWidth="1"/>
    <col min="5" max="5" width="12.88671875" style="135" customWidth="1"/>
    <col min="6" max="6" width="2.33203125" style="135" customWidth="1"/>
    <col min="7" max="7" width="11.44140625" style="135" customWidth="1"/>
    <col min="8" max="8" width="11.6640625" style="135" customWidth="1"/>
    <col min="9" max="10" width="11.44140625" style="135" customWidth="1"/>
    <col min="11" max="12" width="13.44140625" style="135" customWidth="1"/>
    <col min="13" max="13" width="13" style="135" customWidth="1"/>
    <col min="14" max="14" width="3.33203125" style="135" customWidth="1"/>
    <col min="15" max="16384" width="9.109375" style="135" hidden="1"/>
  </cols>
  <sheetData>
    <row r="1" spans="2:13" ht="15.6" x14ac:dyDescent="0.3">
      <c r="B1" s="506" t="s">
        <v>371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473" t="s">
        <v>135</v>
      </c>
      <c r="M3" s="136" t="s">
        <v>73</v>
      </c>
    </row>
    <row r="4" spans="2:13" ht="5.0999999999999996" customHeight="1" x14ac:dyDescent="0.25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5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5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5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5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5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5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5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5">
      <c r="B12" s="149"/>
      <c r="C12" s="137" t="s">
        <v>105</v>
      </c>
      <c r="D12" s="163">
        <v>1</v>
      </c>
      <c r="E12" s="164">
        <v>6670894</v>
      </c>
      <c r="F12" s="165"/>
      <c r="G12" s="166">
        <v>0</v>
      </c>
      <c r="H12" s="166">
        <v>2073526</v>
      </c>
      <c r="I12" s="166">
        <v>259832</v>
      </c>
      <c r="J12" s="166">
        <v>0</v>
      </c>
      <c r="K12" s="166">
        <v>3099747</v>
      </c>
      <c r="L12" s="166">
        <v>5109635</v>
      </c>
      <c r="M12" s="166">
        <f>E12-G12-H12+I12+J12+K12+L12</f>
        <v>13066582</v>
      </c>
    </row>
    <row r="13" spans="2:13" x14ac:dyDescent="0.25">
      <c r="B13" s="149"/>
      <c r="C13" s="137" t="s">
        <v>106</v>
      </c>
      <c r="D13" s="159">
        <v>2</v>
      </c>
      <c r="E13" s="164">
        <v>15990474</v>
      </c>
      <c r="F13" s="165"/>
      <c r="G13" s="166">
        <v>0</v>
      </c>
      <c r="H13" s="166">
        <v>49830</v>
      </c>
      <c r="I13" s="166">
        <v>0</v>
      </c>
      <c r="J13" s="166">
        <v>0</v>
      </c>
      <c r="K13" s="166">
        <v>53477</v>
      </c>
      <c r="L13" s="166">
        <v>1531726</v>
      </c>
      <c r="M13" s="166">
        <f t="shared" ref="M13:M19" si="0">E13-G13-H13+I13+J13+K13+L13</f>
        <v>17525847</v>
      </c>
    </row>
    <row r="14" spans="2:13" x14ac:dyDescent="0.25">
      <c r="B14" s="149"/>
      <c r="C14" s="137" t="s">
        <v>107</v>
      </c>
      <c r="D14" s="159">
        <v>3</v>
      </c>
      <c r="E14" s="164">
        <v>2521859</v>
      </c>
      <c r="F14" s="165"/>
      <c r="G14" s="166">
        <v>0</v>
      </c>
      <c r="H14" s="166">
        <v>1214101</v>
      </c>
      <c r="I14" s="166">
        <v>3386104</v>
      </c>
      <c r="J14" s="166">
        <v>0</v>
      </c>
      <c r="K14" s="166">
        <v>41193</v>
      </c>
      <c r="L14" s="166">
        <v>483582</v>
      </c>
      <c r="M14" s="166">
        <f t="shared" si="0"/>
        <v>5218637</v>
      </c>
    </row>
    <row r="15" spans="2:13" x14ac:dyDescent="0.25">
      <c r="B15" s="149"/>
      <c r="C15" s="137" t="s">
        <v>108</v>
      </c>
      <c r="D15" s="159">
        <v>4</v>
      </c>
      <c r="E15" s="164">
        <v>26846357</v>
      </c>
      <c r="F15" s="165"/>
      <c r="G15" s="166">
        <v>1613</v>
      </c>
      <c r="H15" s="166">
        <v>186085</v>
      </c>
      <c r="I15" s="166">
        <v>0</v>
      </c>
      <c r="J15" s="166">
        <v>0</v>
      </c>
      <c r="K15" s="166">
        <v>4132491</v>
      </c>
      <c r="L15" s="166">
        <v>9228834</v>
      </c>
      <c r="M15" s="166">
        <f t="shared" si="0"/>
        <v>40019984</v>
      </c>
    </row>
    <row r="16" spans="2:13" x14ac:dyDescent="0.25">
      <c r="B16" s="149"/>
      <c r="C16" s="137" t="s">
        <v>109</v>
      </c>
      <c r="D16" s="159">
        <v>5</v>
      </c>
      <c r="E16" s="164">
        <v>9206925</v>
      </c>
      <c r="F16" s="165"/>
      <c r="G16" s="166">
        <v>14325</v>
      </c>
      <c r="H16" s="166">
        <v>141373</v>
      </c>
      <c r="I16" s="166">
        <v>0</v>
      </c>
      <c r="J16" s="166">
        <v>19322</v>
      </c>
      <c r="K16" s="166">
        <v>349724</v>
      </c>
      <c r="L16" s="166">
        <v>1180007</v>
      </c>
      <c r="M16" s="166">
        <f t="shared" si="0"/>
        <v>10600280</v>
      </c>
    </row>
    <row r="17" spans="2:13" x14ac:dyDescent="0.25">
      <c r="B17" s="149"/>
      <c r="C17" s="137" t="s">
        <v>110</v>
      </c>
      <c r="D17" s="159">
        <v>6</v>
      </c>
      <c r="E17" s="164">
        <v>1904134</v>
      </c>
      <c r="F17" s="165"/>
      <c r="G17" s="166">
        <v>0</v>
      </c>
      <c r="H17" s="166">
        <v>1064967</v>
      </c>
      <c r="I17" s="166">
        <v>1755</v>
      </c>
      <c r="J17" s="166">
        <v>4121</v>
      </c>
      <c r="K17" s="166">
        <v>68168</v>
      </c>
      <c r="L17" s="166">
        <v>118921</v>
      </c>
      <c r="M17" s="166">
        <f t="shared" si="0"/>
        <v>1032132</v>
      </c>
    </row>
    <row r="18" spans="2:13" x14ac:dyDescent="0.25">
      <c r="B18" s="149"/>
      <c r="C18" s="137" t="s">
        <v>111</v>
      </c>
      <c r="D18" s="159">
        <v>7</v>
      </c>
      <c r="E18" s="164">
        <v>4470872</v>
      </c>
      <c r="F18" s="165"/>
      <c r="G18" s="166">
        <v>526461</v>
      </c>
      <c r="H18" s="166">
        <v>136533</v>
      </c>
      <c r="I18" s="166">
        <v>0</v>
      </c>
      <c r="J18" s="166">
        <v>127584</v>
      </c>
      <c r="K18" s="166">
        <v>0</v>
      </c>
      <c r="L18" s="166">
        <v>22312</v>
      </c>
      <c r="M18" s="166">
        <f t="shared" si="0"/>
        <v>3957774</v>
      </c>
    </row>
    <row r="19" spans="2:13" x14ac:dyDescent="0.25">
      <c r="B19" s="157"/>
      <c r="C19" s="137" t="s">
        <v>112</v>
      </c>
      <c r="D19" s="159">
        <v>8</v>
      </c>
      <c r="E19" s="164">
        <v>2203264</v>
      </c>
      <c r="F19" s="165"/>
      <c r="G19" s="166">
        <v>1094</v>
      </c>
      <c r="H19" s="166">
        <v>1280695</v>
      </c>
      <c r="I19" s="166">
        <v>38772</v>
      </c>
      <c r="J19" s="166">
        <v>32905</v>
      </c>
      <c r="K19" s="166">
        <v>971130</v>
      </c>
      <c r="L19" s="166">
        <v>186101</v>
      </c>
      <c r="M19" s="166">
        <f t="shared" si="0"/>
        <v>2150383</v>
      </c>
    </row>
    <row r="20" spans="2:13" ht="3.9" customHeight="1" x14ac:dyDescent="0.25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5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5">
      <c r="B22" s="149"/>
      <c r="C22" s="137" t="s">
        <v>114</v>
      </c>
      <c r="D22" s="163">
        <v>9</v>
      </c>
      <c r="E22" s="164">
        <v>2806116</v>
      </c>
      <c r="F22" s="165"/>
      <c r="G22" s="166">
        <v>99491</v>
      </c>
      <c r="H22" s="166">
        <v>455113</v>
      </c>
      <c r="I22" s="166">
        <v>166537</v>
      </c>
      <c r="J22" s="166">
        <v>0</v>
      </c>
      <c r="K22" s="166">
        <v>232568</v>
      </c>
      <c r="L22" s="166">
        <v>1079596</v>
      </c>
      <c r="M22" s="166">
        <f t="shared" ref="M22:M34" si="1">E22-G22-H22+I22+J22+K22+L22</f>
        <v>3730213</v>
      </c>
    </row>
    <row r="23" spans="2:13" x14ac:dyDescent="0.25">
      <c r="B23" s="149"/>
      <c r="C23" s="137" t="s">
        <v>115</v>
      </c>
      <c r="D23" s="159">
        <v>10</v>
      </c>
      <c r="E23" s="164">
        <v>3140601</v>
      </c>
      <c r="F23" s="165"/>
      <c r="G23" s="166">
        <v>2959376</v>
      </c>
      <c r="H23" s="166">
        <v>103340</v>
      </c>
      <c r="I23" s="166">
        <v>258717</v>
      </c>
      <c r="J23" s="166">
        <v>0</v>
      </c>
      <c r="K23" s="166">
        <v>0</v>
      </c>
      <c r="L23" s="166">
        <v>0</v>
      </c>
      <c r="M23" s="166">
        <f t="shared" si="1"/>
        <v>336602</v>
      </c>
    </row>
    <row r="24" spans="2:13" x14ac:dyDescent="0.25">
      <c r="B24" s="149"/>
      <c r="C24" s="137" t="s">
        <v>116</v>
      </c>
      <c r="D24" s="159">
        <v>11</v>
      </c>
      <c r="E24" s="164">
        <v>527367</v>
      </c>
      <c r="F24" s="165"/>
      <c r="G24" s="166">
        <v>0</v>
      </c>
      <c r="H24" s="166">
        <v>339725</v>
      </c>
      <c r="I24" s="166">
        <v>122576</v>
      </c>
      <c r="J24" s="166">
        <v>9881</v>
      </c>
      <c r="K24" s="166">
        <v>1772</v>
      </c>
      <c r="L24" s="166">
        <v>98886</v>
      </c>
      <c r="M24" s="166">
        <f t="shared" si="1"/>
        <v>420757</v>
      </c>
    </row>
    <row r="25" spans="2:13" x14ac:dyDescent="0.25">
      <c r="B25" s="149"/>
      <c r="C25" s="137" t="s">
        <v>117</v>
      </c>
      <c r="D25" s="159">
        <v>12</v>
      </c>
      <c r="E25" s="164">
        <v>46454</v>
      </c>
      <c r="F25" s="165"/>
      <c r="G25" s="166">
        <v>0</v>
      </c>
      <c r="H25" s="166">
        <v>3517</v>
      </c>
      <c r="I25" s="166">
        <v>29015</v>
      </c>
      <c r="J25" s="166">
        <v>0</v>
      </c>
      <c r="K25" s="166">
        <v>3365</v>
      </c>
      <c r="L25" s="166">
        <v>85527</v>
      </c>
      <c r="M25" s="166">
        <f t="shared" si="1"/>
        <v>160844</v>
      </c>
    </row>
    <row r="26" spans="2:13" x14ac:dyDescent="0.25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6197</v>
      </c>
      <c r="M26" s="166">
        <f t="shared" si="1"/>
        <v>6197</v>
      </c>
    </row>
    <row r="27" spans="2:13" x14ac:dyDescent="0.25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5">
      <c r="B28" s="149"/>
      <c r="C28" s="137" t="s">
        <v>120</v>
      </c>
      <c r="D28" s="159">
        <v>15</v>
      </c>
      <c r="E28" s="164">
        <v>2564693</v>
      </c>
      <c r="F28" s="165"/>
      <c r="G28" s="166">
        <v>0</v>
      </c>
      <c r="H28" s="166">
        <v>41801</v>
      </c>
      <c r="I28" s="166">
        <v>0</v>
      </c>
      <c r="J28" s="166">
        <v>0</v>
      </c>
      <c r="K28" s="166">
        <v>1340</v>
      </c>
      <c r="L28" s="166">
        <v>3605512</v>
      </c>
      <c r="M28" s="166">
        <f t="shared" si="1"/>
        <v>6129744</v>
      </c>
    </row>
    <row r="29" spans="2:13" x14ac:dyDescent="0.25">
      <c r="B29" s="149"/>
      <c r="C29" s="137" t="s">
        <v>121</v>
      </c>
      <c r="D29" s="159">
        <v>16</v>
      </c>
      <c r="E29" s="164">
        <v>12500</v>
      </c>
      <c r="F29" s="165"/>
      <c r="G29" s="166">
        <v>0</v>
      </c>
      <c r="H29" s="166">
        <v>2562</v>
      </c>
      <c r="I29" s="166">
        <v>0</v>
      </c>
      <c r="J29" s="166">
        <v>0</v>
      </c>
      <c r="K29" s="166">
        <v>0</v>
      </c>
      <c r="L29" s="166">
        <v>20904</v>
      </c>
      <c r="M29" s="166">
        <f t="shared" si="1"/>
        <v>30842</v>
      </c>
    </row>
    <row r="30" spans="2:13" x14ac:dyDescent="0.25">
      <c r="B30" s="149"/>
      <c r="C30" s="469" t="s">
        <v>285</v>
      </c>
      <c r="D30" s="159">
        <v>17</v>
      </c>
      <c r="E30" s="164">
        <v>2450853</v>
      </c>
      <c r="F30" s="170"/>
      <c r="G30" s="166">
        <v>0</v>
      </c>
      <c r="H30" s="166">
        <v>1318571</v>
      </c>
      <c r="I30" s="166">
        <v>0</v>
      </c>
      <c r="J30" s="166">
        <v>247593</v>
      </c>
      <c r="K30" s="166">
        <v>40488</v>
      </c>
      <c r="L30" s="166">
        <v>907886</v>
      </c>
      <c r="M30" s="166">
        <f t="shared" si="1"/>
        <v>2328249</v>
      </c>
    </row>
    <row r="31" spans="2:13" x14ac:dyDescent="0.25">
      <c r="B31" s="149"/>
      <c r="C31" s="137" t="s">
        <v>124</v>
      </c>
      <c r="D31" s="159">
        <v>18</v>
      </c>
      <c r="E31" s="164">
        <v>3890631</v>
      </c>
      <c r="F31" s="165"/>
      <c r="G31" s="166">
        <v>0</v>
      </c>
      <c r="H31" s="166">
        <v>196537</v>
      </c>
      <c r="I31" s="166">
        <v>0</v>
      </c>
      <c r="J31" s="166">
        <v>0</v>
      </c>
      <c r="K31" s="166">
        <v>1832</v>
      </c>
      <c r="L31" s="166">
        <v>63676</v>
      </c>
      <c r="M31" s="166">
        <f t="shared" si="1"/>
        <v>3759602</v>
      </c>
    </row>
    <row r="32" spans="2:13" x14ac:dyDescent="0.25">
      <c r="B32" s="149"/>
      <c r="C32" s="137" t="s">
        <v>125</v>
      </c>
      <c r="D32" s="159">
        <v>19</v>
      </c>
      <c r="E32" s="164">
        <v>1559423</v>
      </c>
      <c r="F32" s="165"/>
      <c r="G32" s="166">
        <v>578055</v>
      </c>
      <c r="H32" s="166">
        <v>3</v>
      </c>
      <c r="I32" s="166">
        <v>0</v>
      </c>
      <c r="J32" s="166">
        <v>0</v>
      </c>
      <c r="K32" s="166">
        <v>387700</v>
      </c>
      <c r="L32" s="166">
        <v>54983</v>
      </c>
      <c r="M32" s="166">
        <f t="shared" si="1"/>
        <v>1424048</v>
      </c>
    </row>
    <row r="33" spans="2:13" x14ac:dyDescent="0.25">
      <c r="B33" s="149"/>
      <c r="C33" s="137" t="s">
        <v>126</v>
      </c>
      <c r="D33" s="159">
        <v>20</v>
      </c>
      <c r="E33" s="164">
        <v>288122</v>
      </c>
      <c r="F33" s="165"/>
      <c r="G33" s="166">
        <v>0</v>
      </c>
      <c r="H33" s="166">
        <v>220704</v>
      </c>
      <c r="I33" s="166">
        <v>0</v>
      </c>
      <c r="J33" s="166">
        <v>0</v>
      </c>
      <c r="K33" s="166">
        <v>149874</v>
      </c>
      <c r="L33" s="166">
        <v>95414</v>
      </c>
      <c r="M33" s="166">
        <f t="shared" si="1"/>
        <v>312706</v>
      </c>
    </row>
    <row r="34" spans="2:13" x14ac:dyDescent="0.25">
      <c r="B34" s="149"/>
      <c r="C34" s="137" t="s">
        <v>127</v>
      </c>
      <c r="D34" s="159">
        <v>21</v>
      </c>
      <c r="E34" s="164">
        <v>1194911</v>
      </c>
      <c r="F34" s="165"/>
      <c r="G34" s="166">
        <v>467679</v>
      </c>
      <c r="H34" s="166">
        <v>536291</v>
      </c>
      <c r="I34" s="166">
        <v>868191</v>
      </c>
      <c r="J34" s="166">
        <v>0</v>
      </c>
      <c r="K34" s="166">
        <v>0</v>
      </c>
      <c r="L34" s="166">
        <v>148654</v>
      </c>
      <c r="M34" s="166">
        <f t="shared" si="1"/>
        <v>1207786</v>
      </c>
    </row>
    <row r="35" spans="2:13" s="176" customFormat="1" x14ac:dyDescent="0.25">
      <c r="B35" s="171" t="s">
        <v>128</v>
      </c>
      <c r="C35" s="172"/>
      <c r="D35" s="173">
        <v>22</v>
      </c>
      <c r="E35" s="174">
        <f>SUM(E12:E34)</f>
        <v>88296450</v>
      </c>
      <c r="F35" s="175"/>
      <c r="G35" s="174">
        <f>SUM(G12:G34)</f>
        <v>4648094</v>
      </c>
      <c r="H35" s="174">
        <f t="shared" ref="H35:M35" si="2">SUM(H12:H34)</f>
        <v>9365274</v>
      </c>
      <c r="I35" s="174">
        <f t="shared" si="2"/>
        <v>5131499</v>
      </c>
      <c r="J35" s="174">
        <f t="shared" si="2"/>
        <v>441406</v>
      </c>
      <c r="K35" s="174">
        <f t="shared" si="2"/>
        <v>9534869</v>
      </c>
      <c r="L35" s="174">
        <f t="shared" si="2"/>
        <v>24028353</v>
      </c>
      <c r="M35" s="379">
        <f t="shared" si="2"/>
        <v>113419209</v>
      </c>
    </row>
    <row r="36" spans="2:13" ht="7.5" customHeight="1" x14ac:dyDescent="0.25"/>
    <row r="37" spans="2:13" s="9" customFormat="1" x14ac:dyDescent="0.25">
      <c r="B37" s="470" t="s">
        <v>288</v>
      </c>
      <c r="C37" s="135"/>
      <c r="D37" s="130"/>
      <c r="E37" s="130"/>
      <c r="F37" s="130"/>
      <c r="G37" s="472"/>
    </row>
    <row r="38" spans="2:13" s="9" customFormat="1" x14ac:dyDescent="0.25">
      <c r="C38" s="130" t="s">
        <v>287</v>
      </c>
      <c r="D38" s="471" t="s">
        <v>35</v>
      </c>
      <c r="E38" s="130">
        <v>211930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35663</v>
      </c>
      <c r="F39" s="130"/>
    </row>
    <row r="40" spans="2:13" x14ac:dyDescent="0.25"/>
  </sheetData>
  <phoneticPr fontId="0" type="noConversion"/>
  <hyperlinks>
    <hyperlink ref="M1" location="Inhalt!F23" display="Inhalt!F23" xr:uid="{00000000-0004-0000-0A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136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5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5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5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5">
      <c r="B12" s="89"/>
      <c r="C12" s="17" t="s">
        <v>105</v>
      </c>
      <c r="D12" s="92">
        <v>1</v>
      </c>
      <c r="E12" s="122">
        <v>1208424</v>
      </c>
      <c r="F12" s="122">
        <v>3</v>
      </c>
      <c r="G12" s="122">
        <v>52584</v>
      </c>
      <c r="H12" s="122">
        <v>0</v>
      </c>
      <c r="I12" s="122"/>
      <c r="J12" s="123">
        <v>960</v>
      </c>
      <c r="K12" s="122">
        <v>2824</v>
      </c>
      <c r="L12" s="122">
        <f>E12-F12-G12-H12+J12-K12-M12</f>
        <v>7396</v>
      </c>
      <c r="M12" s="122">
        <v>1146577</v>
      </c>
      <c r="N12" s="188"/>
    </row>
    <row r="13" spans="2:14" x14ac:dyDescent="0.25">
      <c r="B13" s="89"/>
      <c r="C13" s="17" t="s">
        <v>106</v>
      </c>
      <c r="D13" s="38">
        <v>2</v>
      </c>
      <c r="E13" s="122">
        <v>1683834</v>
      </c>
      <c r="F13" s="122">
        <v>106624</v>
      </c>
      <c r="G13" s="122">
        <v>141167</v>
      </c>
      <c r="H13" s="122">
        <v>0</v>
      </c>
      <c r="I13" s="122"/>
      <c r="J13" s="123">
        <v>6947</v>
      </c>
      <c r="K13" s="122">
        <v>21651</v>
      </c>
      <c r="L13" s="122">
        <f t="shared" ref="L13:L19" si="0">E13-F13-G13-H13+J13-K13-M13</f>
        <v>-18557</v>
      </c>
      <c r="M13" s="122">
        <v>1439896</v>
      </c>
      <c r="N13" s="188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469116</v>
      </c>
      <c r="F14" s="122">
        <v>8138</v>
      </c>
      <c r="G14" s="122">
        <v>220776</v>
      </c>
      <c r="H14" s="122">
        <v>0</v>
      </c>
      <c r="I14" s="122"/>
      <c r="J14" s="123">
        <v>-7821</v>
      </c>
      <c r="K14" s="122">
        <v>2005</v>
      </c>
      <c r="L14" s="122">
        <f t="shared" si="0"/>
        <v>-13944</v>
      </c>
      <c r="M14" s="122">
        <v>244320</v>
      </c>
      <c r="N14" s="188"/>
    </row>
    <row r="15" spans="2:14" x14ac:dyDescent="0.25">
      <c r="B15" s="89"/>
      <c r="C15" s="17" t="s">
        <v>108</v>
      </c>
      <c r="D15" s="38">
        <v>4</v>
      </c>
      <c r="E15" s="122">
        <v>4136061</v>
      </c>
      <c r="F15" s="122">
        <v>94584</v>
      </c>
      <c r="G15" s="122">
        <v>615494</v>
      </c>
      <c r="H15" s="122">
        <v>0</v>
      </c>
      <c r="I15" s="122"/>
      <c r="J15" s="123">
        <v>-176382</v>
      </c>
      <c r="K15" s="122">
        <v>98793</v>
      </c>
      <c r="L15" s="122">
        <f t="shared" si="0"/>
        <v>6294</v>
      </c>
      <c r="M15" s="122">
        <v>3144514</v>
      </c>
      <c r="N15" s="188"/>
    </row>
    <row r="16" spans="2:14" x14ac:dyDescent="0.25">
      <c r="B16" s="89"/>
      <c r="C16" s="17" t="s">
        <v>109</v>
      </c>
      <c r="D16" s="38">
        <v>5</v>
      </c>
      <c r="E16" s="122">
        <v>1181590</v>
      </c>
      <c r="F16" s="122">
        <v>44093</v>
      </c>
      <c r="G16" s="122">
        <v>49663</v>
      </c>
      <c r="H16" s="122">
        <v>77783</v>
      </c>
      <c r="I16" s="122"/>
      <c r="J16" s="123">
        <v>183938</v>
      </c>
      <c r="K16" s="122">
        <v>2201</v>
      </c>
      <c r="L16" s="122">
        <f t="shared" si="0"/>
        <v>-278</v>
      </c>
      <c r="M16" s="122">
        <v>1192066</v>
      </c>
      <c r="N16" s="188"/>
    </row>
    <row r="17" spans="2:14" x14ac:dyDescent="0.25">
      <c r="B17" s="89"/>
      <c r="C17" s="17" t="s">
        <v>110</v>
      </c>
      <c r="D17" s="38">
        <v>6</v>
      </c>
      <c r="E17" s="122">
        <v>97174</v>
      </c>
      <c r="F17" s="122">
        <v>234</v>
      </c>
      <c r="G17" s="122">
        <v>208</v>
      </c>
      <c r="H17" s="122">
        <v>0</v>
      </c>
      <c r="I17" s="122"/>
      <c r="J17" s="123">
        <v>-10958</v>
      </c>
      <c r="K17" s="122">
        <v>-27944</v>
      </c>
      <c r="L17" s="122">
        <f t="shared" si="0"/>
        <v>1609</v>
      </c>
      <c r="M17" s="122">
        <v>112109</v>
      </c>
      <c r="N17" s="188"/>
    </row>
    <row r="18" spans="2:14" x14ac:dyDescent="0.25">
      <c r="B18" s="89"/>
      <c r="C18" s="17" t="s">
        <v>111</v>
      </c>
      <c r="D18" s="38">
        <v>7</v>
      </c>
      <c r="E18" s="122">
        <v>348885</v>
      </c>
      <c r="F18" s="122">
        <v>81492</v>
      </c>
      <c r="G18" s="122">
        <v>214106</v>
      </c>
      <c r="H18" s="122">
        <v>65932</v>
      </c>
      <c r="I18" s="122"/>
      <c r="J18" s="123">
        <v>72132</v>
      </c>
      <c r="K18" s="122">
        <v>-28162</v>
      </c>
      <c r="L18" s="122">
        <f t="shared" si="0"/>
        <v>-8253</v>
      </c>
      <c r="M18" s="122">
        <v>95902</v>
      </c>
      <c r="N18" s="188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310891</v>
      </c>
      <c r="F19" s="122">
        <v>9592</v>
      </c>
      <c r="G19" s="122">
        <v>46689</v>
      </c>
      <c r="H19" s="122">
        <v>0</v>
      </c>
      <c r="I19" s="122"/>
      <c r="J19" s="123">
        <v>-57577</v>
      </c>
      <c r="K19" s="122">
        <v>92993</v>
      </c>
      <c r="L19" s="122">
        <f t="shared" si="0"/>
        <v>7758</v>
      </c>
      <c r="M19" s="122">
        <v>96282</v>
      </c>
      <c r="N19" s="188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5">
      <c r="B22" s="89"/>
      <c r="C22" s="17" t="s">
        <v>114</v>
      </c>
      <c r="D22" s="92">
        <v>9</v>
      </c>
      <c r="E22" s="122">
        <v>290794</v>
      </c>
      <c r="F22" s="122">
        <v>1681</v>
      </c>
      <c r="G22" s="122">
        <v>14090</v>
      </c>
      <c r="H22" s="122">
        <v>0</v>
      </c>
      <c r="I22" s="122"/>
      <c r="J22" s="123">
        <v>0</v>
      </c>
      <c r="K22" s="122">
        <v>-2723</v>
      </c>
      <c r="L22" s="122">
        <f t="shared" ref="L22:L34" si="1">E22-F22-G22-H22+J22-K22-M22</f>
        <v>4527</v>
      </c>
      <c r="M22" s="122">
        <v>273219</v>
      </c>
      <c r="N22" s="188"/>
    </row>
    <row r="23" spans="2:14" x14ac:dyDescent="0.25">
      <c r="B23" s="89"/>
      <c r="C23" s="17" t="s">
        <v>115</v>
      </c>
      <c r="D23" s="38">
        <v>10</v>
      </c>
      <c r="E23" s="122">
        <v>33374</v>
      </c>
      <c r="F23" s="122">
        <v>0</v>
      </c>
      <c r="G23" s="122">
        <v>0</v>
      </c>
      <c r="H23" s="122">
        <v>0</v>
      </c>
      <c r="I23" s="122"/>
      <c r="J23" s="123">
        <v>-2</v>
      </c>
      <c r="K23" s="122">
        <v>24</v>
      </c>
      <c r="L23" s="122">
        <f t="shared" si="1"/>
        <v>2601</v>
      </c>
      <c r="M23" s="122">
        <v>30747</v>
      </c>
      <c r="N23" s="188"/>
    </row>
    <row r="24" spans="2:14" x14ac:dyDescent="0.25">
      <c r="B24" s="89"/>
      <c r="C24" s="17" t="s">
        <v>116</v>
      </c>
      <c r="D24" s="38">
        <v>11</v>
      </c>
      <c r="E24" s="122">
        <v>16229</v>
      </c>
      <c r="F24" s="122">
        <v>2716</v>
      </c>
      <c r="G24" s="122">
        <v>4952</v>
      </c>
      <c r="H24" s="122">
        <v>0</v>
      </c>
      <c r="I24" s="122"/>
      <c r="J24" s="123">
        <v>0</v>
      </c>
      <c r="K24" s="122">
        <v>-4528</v>
      </c>
      <c r="L24" s="122">
        <f t="shared" si="1"/>
        <v>-34</v>
      </c>
      <c r="M24" s="122">
        <v>13123</v>
      </c>
      <c r="N24" s="188"/>
    </row>
    <row r="25" spans="2:14" x14ac:dyDescent="0.25">
      <c r="B25" s="89"/>
      <c r="C25" s="17" t="s">
        <v>117</v>
      </c>
      <c r="D25" s="38">
        <v>12</v>
      </c>
      <c r="E25" s="122">
        <v>12150</v>
      </c>
      <c r="F25" s="122">
        <v>1680</v>
      </c>
      <c r="G25" s="122">
        <v>2070</v>
      </c>
      <c r="H25" s="122">
        <v>0</v>
      </c>
      <c r="I25" s="122"/>
      <c r="J25" s="123">
        <v>-47</v>
      </c>
      <c r="K25" s="122">
        <v>-617</v>
      </c>
      <c r="L25" s="122">
        <f t="shared" si="1"/>
        <v>30</v>
      </c>
      <c r="M25" s="122">
        <v>8940</v>
      </c>
      <c r="N25" s="188"/>
    </row>
    <row r="26" spans="2:14" x14ac:dyDescent="0.25">
      <c r="B26" s="89"/>
      <c r="C26" s="17" t="s">
        <v>118</v>
      </c>
      <c r="D26" s="38">
        <v>13</v>
      </c>
      <c r="E26" s="122">
        <v>442</v>
      </c>
      <c r="F26" s="122">
        <v>0</v>
      </c>
      <c r="G26" s="122">
        <v>188</v>
      </c>
      <c r="H26" s="122">
        <v>0</v>
      </c>
      <c r="I26" s="122"/>
      <c r="J26" s="123">
        <v>0</v>
      </c>
      <c r="K26" s="122">
        <v>166</v>
      </c>
      <c r="L26" s="122">
        <f t="shared" si="1"/>
        <v>6</v>
      </c>
      <c r="M26" s="122">
        <v>82</v>
      </c>
      <c r="N26" s="188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5">
      <c r="B28" s="89"/>
      <c r="C28" s="17" t="s">
        <v>120</v>
      </c>
      <c r="D28" s="38">
        <v>15</v>
      </c>
      <c r="E28" s="122">
        <v>728972</v>
      </c>
      <c r="F28" s="122">
        <v>40346</v>
      </c>
      <c r="G28" s="122">
        <v>52118</v>
      </c>
      <c r="H28" s="122">
        <v>0</v>
      </c>
      <c r="I28" s="122"/>
      <c r="J28" s="123">
        <v>-1183</v>
      </c>
      <c r="K28" s="122">
        <v>24681</v>
      </c>
      <c r="L28" s="122">
        <f t="shared" si="1"/>
        <v>-10433</v>
      </c>
      <c r="M28" s="122">
        <v>621077</v>
      </c>
      <c r="N28" s="188"/>
    </row>
    <row r="29" spans="2:14" x14ac:dyDescent="0.25">
      <c r="B29" s="89"/>
      <c r="C29" s="17" t="s">
        <v>121</v>
      </c>
      <c r="D29" s="38">
        <v>16</v>
      </c>
      <c r="E29" s="122">
        <v>7106</v>
      </c>
      <c r="F29" s="122">
        <v>1</v>
      </c>
      <c r="G29" s="122">
        <v>0</v>
      </c>
      <c r="H29" s="122">
        <v>0</v>
      </c>
      <c r="I29" s="122"/>
      <c r="J29" s="123">
        <v>0</v>
      </c>
      <c r="K29" s="122">
        <v>5108</v>
      </c>
      <c r="L29" s="122">
        <f t="shared" si="1"/>
        <v>-8</v>
      </c>
      <c r="M29" s="122">
        <v>2005</v>
      </c>
      <c r="N29" s="188"/>
    </row>
    <row r="30" spans="2:14" x14ac:dyDescent="0.25">
      <c r="B30" s="89"/>
      <c r="C30" s="17" t="s">
        <v>122</v>
      </c>
      <c r="D30" s="38">
        <v>17</v>
      </c>
      <c r="E30" s="122">
        <v>168992</v>
      </c>
      <c r="F30" s="122">
        <v>49279</v>
      </c>
      <c r="G30" s="122">
        <v>84134</v>
      </c>
      <c r="H30" s="122">
        <v>0</v>
      </c>
      <c r="I30" s="122"/>
      <c r="J30" s="123">
        <v>-1689</v>
      </c>
      <c r="K30" s="122">
        <v>-25217</v>
      </c>
      <c r="L30" s="122">
        <f t="shared" si="1"/>
        <v>-7177</v>
      </c>
      <c r="M30" s="122">
        <v>66284</v>
      </c>
      <c r="N30" s="188"/>
    </row>
    <row r="31" spans="2:14" x14ac:dyDescent="0.25">
      <c r="B31" s="89"/>
      <c r="C31" s="17" t="s">
        <v>124</v>
      </c>
      <c r="D31" s="38">
        <v>18</v>
      </c>
      <c r="E31" s="122">
        <v>322792</v>
      </c>
      <c r="F31" s="122">
        <v>15858</v>
      </c>
      <c r="G31" s="122">
        <v>141788</v>
      </c>
      <c r="H31" s="122">
        <v>0</v>
      </c>
      <c r="I31" s="122"/>
      <c r="J31" s="123">
        <v>-875</v>
      </c>
      <c r="K31" s="122">
        <v>-38342</v>
      </c>
      <c r="L31" s="122">
        <f t="shared" si="1"/>
        <v>3761</v>
      </c>
      <c r="M31" s="122">
        <v>198852</v>
      </c>
      <c r="N31" s="188"/>
    </row>
    <row r="32" spans="2:14" x14ac:dyDescent="0.25">
      <c r="B32" s="89"/>
      <c r="C32" s="17" t="s">
        <v>125</v>
      </c>
      <c r="D32" s="38">
        <v>19</v>
      </c>
      <c r="E32" s="122">
        <v>145822</v>
      </c>
      <c r="F32" s="122">
        <v>321</v>
      </c>
      <c r="G32" s="122">
        <v>63583</v>
      </c>
      <c r="H32" s="122">
        <v>0</v>
      </c>
      <c r="I32" s="122"/>
      <c r="J32" s="123">
        <v>0</v>
      </c>
      <c r="K32" s="122">
        <v>11546</v>
      </c>
      <c r="L32" s="122">
        <f t="shared" si="1"/>
        <v>-2217</v>
      </c>
      <c r="M32" s="122">
        <v>72589</v>
      </c>
      <c r="N32" s="188"/>
    </row>
    <row r="33" spans="2:14" x14ac:dyDescent="0.25">
      <c r="B33" s="89"/>
      <c r="C33" s="17" t="s">
        <v>126</v>
      </c>
      <c r="D33" s="38">
        <v>20</v>
      </c>
      <c r="E33" s="122">
        <v>30215</v>
      </c>
      <c r="F33" s="122">
        <v>5025</v>
      </c>
      <c r="G33" s="122">
        <v>12577</v>
      </c>
      <c r="H33" s="122">
        <v>0</v>
      </c>
      <c r="I33" s="122"/>
      <c r="J33" s="123">
        <v>661</v>
      </c>
      <c r="K33" s="122">
        <v>-97</v>
      </c>
      <c r="L33" s="122">
        <f t="shared" si="1"/>
        <v>5103</v>
      </c>
      <c r="M33" s="122">
        <v>8268</v>
      </c>
      <c r="N33" s="188"/>
    </row>
    <row r="34" spans="2:14" x14ac:dyDescent="0.25">
      <c r="B34" s="89"/>
      <c r="C34" s="17" t="s">
        <v>127</v>
      </c>
      <c r="D34" s="38">
        <v>21</v>
      </c>
      <c r="E34" s="122">
        <v>140859</v>
      </c>
      <c r="F34" s="122">
        <v>0</v>
      </c>
      <c r="G34" s="122">
        <v>1935</v>
      </c>
      <c r="H34" s="122">
        <v>0</v>
      </c>
      <c r="I34" s="122"/>
      <c r="J34" s="123">
        <v>-8104</v>
      </c>
      <c r="K34" s="122">
        <v>21562</v>
      </c>
      <c r="L34" s="122">
        <f t="shared" si="1"/>
        <v>-5540</v>
      </c>
      <c r="M34" s="122">
        <v>114798</v>
      </c>
      <c r="N34" s="188"/>
    </row>
    <row r="35" spans="2:14" x14ac:dyDescent="0.25">
      <c r="B35" s="82" t="s">
        <v>128</v>
      </c>
      <c r="C35" s="132"/>
      <c r="D35" s="133">
        <v>22</v>
      </c>
      <c r="E35" s="127">
        <f>SUM(E12:E34)</f>
        <v>11333722</v>
      </c>
      <c r="F35" s="127">
        <f>SUM(F12:F34)</f>
        <v>461667</v>
      </c>
      <c r="G35" s="127">
        <f>SUM(G12:G34)</f>
        <v>1718122</v>
      </c>
      <c r="H35" s="127">
        <f>SUM(H12:H34)</f>
        <v>143715</v>
      </c>
      <c r="I35" s="127"/>
      <c r="J35" s="128">
        <f>SUM(J12:J34)</f>
        <v>0</v>
      </c>
      <c r="K35" s="129">
        <f>SUM(K12:K34)</f>
        <v>155924</v>
      </c>
      <c r="L35" s="129">
        <f>SUM(L12:L34)</f>
        <v>-27356</v>
      </c>
      <c r="M35" s="127">
        <f>SUM(M12:M34)</f>
        <v>8881650</v>
      </c>
      <c r="N35" s="111"/>
    </row>
    <row r="36" spans="2:14" x14ac:dyDescent="0.25">
      <c r="I36" s="23"/>
      <c r="J36" s="29" t="s">
        <v>153</v>
      </c>
      <c r="M36" s="190"/>
      <c r="N36" s="21"/>
    </row>
    <row r="37" spans="2:14" x14ac:dyDescent="0.25">
      <c r="I37" s="191" t="s">
        <v>49</v>
      </c>
      <c r="J37" s="29"/>
      <c r="K37" s="17" t="s">
        <v>154</v>
      </c>
      <c r="L37" s="17"/>
      <c r="M37" s="122">
        <v>490910</v>
      </c>
      <c r="N37" s="36"/>
    </row>
    <row r="38" spans="2:14" x14ac:dyDescent="0.25">
      <c r="C38" s="67" t="s">
        <v>155</v>
      </c>
      <c r="I38" s="191" t="s">
        <v>49</v>
      </c>
      <c r="J38" s="29"/>
      <c r="K38" s="9" t="s">
        <v>156</v>
      </c>
      <c r="M38" s="122">
        <v>38030</v>
      </c>
      <c r="N38" s="36"/>
    </row>
    <row r="39" spans="2:14" x14ac:dyDescent="0.25">
      <c r="C39" s="67" t="s">
        <v>349</v>
      </c>
      <c r="I39" s="85" t="s">
        <v>35</v>
      </c>
      <c r="J39" s="82" t="s">
        <v>158</v>
      </c>
      <c r="K39" s="192"/>
      <c r="L39" s="83"/>
      <c r="M39" s="127">
        <f>M35-M37-M38</f>
        <v>8352710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B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507" t="s">
        <v>370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52587</v>
      </c>
      <c r="F11" s="93">
        <v>56812</v>
      </c>
      <c r="G11" s="355">
        <f t="shared" ref="G11:G18" si="0">IF(AND(F11&gt; 0,E11&gt;0,E11&lt;=F11*6),E11/F11*100-100,"-")</f>
        <v>-7.4368091248327772</v>
      </c>
      <c r="H11" s="93">
        <v>553075</v>
      </c>
      <c r="I11" s="93">
        <v>408011</v>
      </c>
      <c r="J11" s="355">
        <f t="shared" ref="J11:J18" si="1">IF(AND(I11&gt; 0,H11&gt;0,H11&lt;=I11*6),H11/I11*100-100,"-")</f>
        <v>35.553943398584835</v>
      </c>
    </row>
    <row r="12" spans="2:14" x14ac:dyDescent="0.25">
      <c r="B12" s="89"/>
      <c r="C12" s="17" t="s">
        <v>106</v>
      </c>
      <c r="D12" s="38">
        <v>2</v>
      </c>
      <c r="E12" s="93">
        <v>247791</v>
      </c>
      <c r="F12" s="93">
        <v>225792</v>
      </c>
      <c r="G12" s="355">
        <f t="shared" si="0"/>
        <v>9.7430378401360542</v>
      </c>
      <c r="H12" s="93">
        <v>2790288</v>
      </c>
      <c r="I12" s="93">
        <v>2673169</v>
      </c>
      <c r="J12" s="355">
        <f t="shared" si="1"/>
        <v>4.3812792980915134</v>
      </c>
    </row>
    <row r="13" spans="2:14" x14ac:dyDescent="0.25">
      <c r="B13" s="89"/>
      <c r="C13" s="17" t="s">
        <v>107</v>
      </c>
      <c r="D13" s="38">
        <v>3</v>
      </c>
      <c r="E13" s="93">
        <v>228914</v>
      </c>
      <c r="F13" s="93">
        <v>172354</v>
      </c>
      <c r="G13" s="355">
        <f t="shared" si="0"/>
        <v>32.81618065144994</v>
      </c>
      <c r="H13" s="93">
        <v>2599239</v>
      </c>
      <c r="I13" s="93">
        <v>2162071</v>
      </c>
      <c r="J13" s="355">
        <f t="shared" si="1"/>
        <v>20.219872520375134</v>
      </c>
    </row>
    <row r="14" spans="2:14" x14ac:dyDescent="0.25">
      <c r="B14" s="89"/>
      <c r="C14" s="17" t="s">
        <v>108</v>
      </c>
      <c r="D14" s="38">
        <v>4</v>
      </c>
      <c r="E14" s="93">
        <v>710078</v>
      </c>
      <c r="F14" s="93">
        <v>508755</v>
      </c>
      <c r="G14" s="355">
        <f t="shared" si="0"/>
        <v>39.571699541036452</v>
      </c>
      <c r="H14" s="93">
        <v>7072054</v>
      </c>
      <c r="I14" s="93">
        <v>6353637</v>
      </c>
      <c r="J14" s="355">
        <f t="shared" si="1"/>
        <v>11.307177290739162</v>
      </c>
    </row>
    <row r="15" spans="2:14" x14ac:dyDescent="0.25">
      <c r="B15" s="89"/>
      <c r="C15" s="17" t="s">
        <v>109</v>
      </c>
      <c r="D15" s="38">
        <v>5</v>
      </c>
      <c r="E15" s="93">
        <v>93756</v>
      </c>
      <c r="F15" s="93">
        <v>70037</v>
      </c>
      <c r="G15" s="355">
        <f t="shared" si="0"/>
        <v>33.866384910832835</v>
      </c>
      <c r="H15" s="93">
        <v>1262785</v>
      </c>
      <c r="I15" s="93">
        <v>1130104</v>
      </c>
      <c r="J15" s="355">
        <f t="shared" si="1"/>
        <v>11.740600865053125</v>
      </c>
    </row>
    <row r="16" spans="2:14" x14ac:dyDescent="0.25">
      <c r="B16" s="89"/>
      <c r="C16" s="17" t="s">
        <v>110</v>
      </c>
      <c r="D16" s="38">
        <v>6</v>
      </c>
      <c r="E16" s="93">
        <v>442</v>
      </c>
      <c r="F16" s="93">
        <v>224</v>
      </c>
      <c r="G16" s="355">
        <f t="shared" si="0"/>
        <v>97.321428571428584</v>
      </c>
      <c r="H16" s="93">
        <v>52937</v>
      </c>
      <c r="I16" s="93">
        <v>128769</v>
      </c>
      <c r="J16" s="355">
        <f t="shared" si="1"/>
        <v>-58.889950220938267</v>
      </c>
    </row>
    <row r="17" spans="2:10" x14ac:dyDescent="0.25">
      <c r="B17" s="89"/>
      <c r="C17" s="17" t="s">
        <v>111</v>
      </c>
      <c r="D17" s="38">
        <v>7</v>
      </c>
      <c r="E17" s="93">
        <v>295598</v>
      </c>
      <c r="F17" s="93">
        <v>107315</v>
      </c>
      <c r="G17" s="355">
        <f t="shared" si="0"/>
        <v>175.44891208125614</v>
      </c>
      <c r="H17" s="93">
        <v>2376869</v>
      </c>
      <c r="I17" s="93">
        <v>1574857</v>
      </c>
      <c r="J17" s="355">
        <f t="shared" si="1"/>
        <v>50.926020584726103</v>
      </c>
    </row>
    <row r="18" spans="2:10" x14ac:dyDescent="0.25">
      <c r="B18" s="105"/>
      <c r="C18" s="17" t="s">
        <v>112</v>
      </c>
      <c r="D18" s="38">
        <v>8</v>
      </c>
      <c r="E18" s="93">
        <v>56281</v>
      </c>
      <c r="F18" s="93">
        <v>96829</v>
      </c>
      <c r="G18" s="355">
        <f t="shared" si="0"/>
        <v>-41.875884290863276</v>
      </c>
      <c r="H18" s="93">
        <v>863349</v>
      </c>
      <c r="I18" s="93">
        <v>859611</v>
      </c>
      <c r="J18" s="355">
        <f t="shared" si="1"/>
        <v>0.43484785559979855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15771</v>
      </c>
      <c r="F21" s="93">
        <v>18531</v>
      </c>
      <c r="G21" s="355">
        <f t="shared" ref="G21:G34" si="2">IF(AND(F21&gt; 0,E21&gt;0,E21&lt;=F21*6),E21/F21*100-100,"-")</f>
        <v>-14.893961469969241</v>
      </c>
      <c r="H21" s="93">
        <v>257745</v>
      </c>
      <c r="I21" s="93">
        <v>230948</v>
      </c>
      <c r="J21" s="355">
        <f t="shared" ref="J21:J34" si="3">IF(AND(I21&gt; 0,H21&gt;0,H21&lt;=I21*6),H21/I21*100-100,"-")</f>
        <v>11.603044841262971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7668</v>
      </c>
      <c r="F23" s="93">
        <v>18564</v>
      </c>
      <c r="G23" s="355">
        <f t="shared" si="2"/>
        <v>-58.694246929541052</v>
      </c>
      <c r="H23" s="93">
        <v>254839</v>
      </c>
      <c r="I23" s="93">
        <v>122446</v>
      </c>
      <c r="J23" s="355">
        <f t="shared" si="3"/>
        <v>108.12358100713783</v>
      </c>
    </row>
    <row r="24" spans="2:10" x14ac:dyDescent="0.25">
      <c r="B24" s="89"/>
      <c r="C24" s="17" t="s">
        <v>117</v>
      </c>
      <c r="D24" s="38">
        <v>12</v>
      </c>
      <c r="E24" s="93">
        <v>3750</v>
      </c>
      <c r="F24" s="93">
        <v>3027</v>
      </c>
      <c r="G24" s="355">
        <f t="shared" si="2"/>
        <v>23.885034687809707</v>
      </c>
      <c r="H24" s="93">
        <v>35706</v>
      </c>
      <c r="I24" s="93">
        <v>54469</v>
      </c>
      <c r="J24" s="355">
        <f t="shared" si="3"/>
        <v>-34.447116708586535</v>
      </c>
    </row>
    <row r="25" spans="2:10" x14ac:dyDescent="0.25">
      <c r="B25" s="89"/>
      <c r="C25" s="17" t="s">
        <v>118</v>
      </c>
      <c r="D25" s="38">
        <v>13</v>
      </c>
      <c r="E25" s="93">
        <v>188</v>
      </c>
      <c r="F25" s="93">
        <v>161</v>
      </c>
      <c r="G25" s="355">
        <f t="shared" si="2"/>
        <v>16.770186335403722</v>
      </c>
      <c r="H25" s="93">
        <v>2536</v>
      </c>
      <c r="I25" s="93">
        <v>1865</v>
      </c>
      <c r="J25" s="355">
        <f t="shared" si="3"/>
        <v>35.978552278820388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92464</v>
      </c>
      <c r="F27" s="93">
        <v>22460</v>
      </c>
      <c r="G27" s="355">
        <f t="shared" si="2"/>
        <v>311.68299198575244</v>
      </c>
      <c r="H27" s="93">
        <v>822359</v>
      </c>
      <c r="I27" s="93">
        <v>633146</v>
      </c>
      <c r="J27" s="355">
        <f t="shared" si="3"/>
        <v>29.884576385225529</v>
      </c>
    </row>
    <row r="28" spans="2:10" x14ac:dyDescent="0.25">
      <c r="B28" s="89"/>
      <c r="C28" s="17" t="s">
        <v>121</v>
      </c>
      <c r="D28" s="38">
        <v>16</v>
      </c>
      <c r="E28" s="93">
        <v>1</v>
      </c>
      <c r="F28" s="93">
        <v>2</v>
      </c>
      <c r="G28" s="355">
        <f t="shared" si="2"/>
        <v>-50</v>
      </c>
      <c r="H28" s="93">
        <v>5808</v>
      </c>
      <c r="I28" s="93">
        <v>21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133413</v>
      </c>
      <c r="F29" s="93">
        <v>138922</v>
      </c>
      <c r="G29" s="355">
        <f t="shared" si="2"/>
        <v>-3.9655346165474157</v>
      </c>
      <c r="H29" s="93">
        <v>1593095</v>
      </c>
      <c r="I29" s="93">
        <v>1379042</v>
      </c>
      <c r="J29" s="355">
        <f t="shared" si="3"/>
        <v>15.521862278306259</v>
      </c>
    </row>
    <row r="30" spans="2:10" x14ac:dyDescent="0.25">
      <c r="B30" s="89"/>
      <c r="C30" s="17" t="s">
        <v>124</v>
      </c>
      <c r="D30" s="38">
        <v>18</v>
      </c>
      <c r="E30" s="93">
        <v>157646</v>
      </c>
      <c r="F30" s="93">
        <v>150489</v>
      </c>
      <c r="G30" s="355">
        <f t="shared" si="2"/>
        <v>4.755829329718452</v>
      </c>
      <c r="H30" s="93">
        <v>1794076</v>
      </c>
      <c r="I30" s="93">
        <v>1653304</v>
      </c>
      <c r="J30" s="355">
        <f t="shared" si="3"/>
        <v>8.5145865491161885</v>
      </c>
    </row>
    <row r="31" spans="2:10" x14ac:dyDescent="0.25">
      <c r="B31" s="89"/>
      <c r="C31" s="17" t="s">
        <v>125</v>
      </c>
      <c r="D31" s="38">
        <v>19</v>
      </c>
      <c r="E31" s="93">
        <v>63904</v>
      </c>
      <c r="F31" s="93">
        <v>68940</v>
      </c>
      <c r="G31" s="355">
        <f t="shared" si="2"/>
        <v>-7.3049028140411849</v>
      </c>
      <c r="H31" s="93">
        <v>623849</v>
      </c>
      <c r="I31" s="93">
        <v>691907</v>
      </c>
      <c r="J31" s="355">
        <f t="shared" si="3"/>
        <v>-9.8362930278202043</v>
      </c>
    </row>
    <row r="32" spans="2:10" x14ac:dyDescent="0.25">
      <c r="B32" s="89"/>
      <c r="C32" s="17" t="s">
        <v>126</v>
      </c>
      <c r="D32" s="38">
        <v>20</v>
      </c>
      <c r="E32" s="93">
        <v>17602</v>
      </c>
      <c r="F32" s="93">
        <v>19384</v>
      </c>
      <c r="G32" s="355">
        <f t="shared" si="2"/>
        <v>-9.193148988856791</v>
      </c>
      <c r="H32" s="93">
        <v>210032</v>
      </c>
      <c r="I32" s="93">
        <v>202108</v>
      </c>
      <c r="J32" s="355">
        <f t="shared" si="3"/>
        <v>3.9206760741781608</v>
      </c>
    </row>
    <row r="33" spans="2:10" x14ac:dyDescent="0.25">
      <c r="B33" s="89"/>
      <c r="C33" s="17" t="s">
        <v>127</v>
      </c>
      <c r="D33" s="38">
        <v>21</v>
      </c>
      <c r="E33" s="93">
        <v>1935</v>
      </c>
      <c r="F33" s="93">
        <v>9273</v>
      </c>
      <c r="G33" s="355">
        <f t="shared" si="2"/>
        <v>-79.132966677450668</v>
      </c>
      <c r="H33" s="93">
        <v>68733</v>
      </c>
      <c r="I33" s="93">
        <v>115596</v>
      </c>
      <c r="J33" s="355">
        <f t="shared" si="3"/>
        <v>-40.540330115228898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2179789</v>
      </c>
      <c r="F34" s="129">
        <f>SUM(F11:F33)</f>
        <v>1687871</v>
      </c>
      <c r="G34" s="357">
        <f t="shared" si="2"/>
        <v>29.144288870417228</v>
      </c>
      <c r="H34" s="75">
        <f>SUM(H11:H33)</f>
        <v>23239374</v>
      </c>
      <c r="I34" s="75">
        <f>SUM(I11:I33)</f>
        <v>20375081</v>
      </c>
      <c r="J34" s="357">
        <f t="shared" si="3"/>
        <v>14.057823868283023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C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162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77783</v>
      </c>
      <c r="F15" s="93">
        <v>41848</v>
      </c>
      <c r="G15" s="355">
        <f t="shared" si="0"/>
        <v>85.870292487096179</v>
      </c>
      <c r="H15" s="93">
        <v>649590</v>
      </c>
      <c r="I15" s="93">
        <v>488852</v>
      </c>
      <c r="J15" s="355">
        <f t="shared" si="1"/>
        <v>32.880708271624115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65932</v>
      </c>
      <c r="F17" s="93">
        <v>57164</v>
      </c>
      <c r="G17" s="355">
        <f t="shared" si="0"/>
        <v>15.338324819816677</v>
      </c>
      <c r="H17" s="93">
        <v>646665</v>
      </c>
      <c r="I17" s="93">
        <v>746067</v>
      </c>
      <c r="J17" s="355">
        <f t="shared" si="1"/>
        <v>-13.323468267595274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143715</v>
      </c>
      <c r="F34" s="129">
        <f>SUM(F11:F33)</f>
        <v>99012</v>
      </c>
      <c r="G34" s="357">
        <f t="shared" si="2"/>
        <v>45.149072839655787</v>
      </c>
      <c r="H34" s="75">
        <f>SUM(H11:H33)</f>
        <v>1296255</v>
      </c>
      <c r="I34" s="75">
        <f>SUM(I11:I33)</f>
        <v>1234919</v>
      </c>
      <c r="J34" s="357">
        <f t="shared" si="3"/>
        <v>4.9668034907552681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D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354"/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" customHeight="1" x14ac:dyDescent="0.25"/>
    <row r="3" spans="1:14" ht="12" customHeight="1" x14ac:dyDescent="0.25">
      <c r="B3" s="9" t="s">
        <v>163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371">
        <v>1146577</v>
      </c>
      <c r="F11" s="123"/>
      <c r="G11" s="123">
        <v>1064450</v>
      </c>
      <c r="H11" s="355">
        <f>IF(AND(G11&gt; 0,E11&gt;0,E11&lt;=G11*6),E11/G11*100-100,"-")</f>
        <v>7.7154398985391595</v>
      </c>
      <c r="I11" s="187">
        <v>12409638</v>
      </c>
      <c r="J11" s="123"/>
      <c r="K11" s="123">
        <v>10723887</v>
      </c>
      <c r="L11" s="355">
        <f t="shared" ref="L11:L18" si="0">IF(AND(K11&gt; 0,I11&gt;0,I11&lt;=K11*6),I11/K11*100-100,"-")</f>
        <v>15.719589361581313</v>
      </c>
    </row>
    <row r="12" spans="1:14" x14ac:dyDescent="0.25">
      <c r="B12" s="89"/>
      <c r="C12" s="17" t="s">
        <v>106</v>
      </c>
      <c r="D12" s="38">
        <v>2</v>
      </c>
      <c r="E12" s="371">
        <v>1439896</v>
      </c>
      <c r="F12" s="195" t="s">
        <v>123</v>
      </c>
      <c r="G12" s="123">
        <v>1191087</v>
      </c>
      <c r="H12" s="355">
        <f t="shared" ref="H12:H18" si="1">IF(AND(G12&gt; 0,E12&gt;0,E12&lt;=G12*6),E12/G12*100-100,"-")</f>
        <v>20.889238149690144</v>
      </c>
      <c r="I12" s="187">
        <v>15036361</v>
      </c>
      <c r="J12" s="196" t="s">
        <v>168</v>
      </c>
      <c r="K12" s="123">
        <v>15016576</v>
      </c>
      <c r="L12" s="355">
        <f t="shared" si="0"/>
        <v>0.13175440260148719</v>
      </c>
    </row>
    <row r="13" spans="1:14" x14ac:dyDescent="0.25">
      <c r="B13" s="89"/>
      <c r="C13" s="17" t="s">
        <v>107</v>
      </c>
      <c r="D13" s="38">
        <v>3</v>
      </c>
      <c r="E13" s="371">
        <v>244320</v>
      </c>
      <c r="F13" s="123"/>
      <c r="G13" s="123">
        <v>295977</v>
      </c>
      <c r="H13" s="355">
        <f t="shared" si="1"/>
        <v>-17.453045337982346</v>
      </c>
      <c r="I13" s="187">
        <v>2644582</v>
      </c>
      <c r="J13" s="197"/>
      <c r="K13" s="123">
        <v>3163621</v>
      </c>
      <c r="L13" s="355">
        <f t="shared" si="0"/>
        <v>-16.406484847584451</v>
      </c>
    </row>
    <row r="14" spans="1:14" x14ac:dyDescent="0.25">
      <c r="B14" s="89"/>
      <c r="C14" s="17" t="s">
        <v>108</v>
      </c>
      <c r="D14" s="38">
        <v>4</v>
      </c>
      <c r="E14" s="371">
        <v>3144514</v>
      </c>
      <c r="F14" s="123"/>
      <c r="G14" s="123">
        <v>2836404</v>
      </c>
      <c r="H14" s="355">
        <f t="shared" si="1"/>
        <v>10.862697979554397</v>
      </c>
      <c r="I14" s="187">
        <v>32055577</v>
      </c>
      <c r="J14" s="197"/>
      <c r="K14" s="123">
        <v>32231649</v>
      </c>
      <c r="L14" s="355">
        <f t="shared" si="0"/>
        <v>-0.5462705305583313</v>
      </c>
    </row>
    <row r="15" spans="1:14" x14ac:dyDescent="0.25">
      <c r="B15" s="89"/>
      <c r="C15" s="17" t="s">
        <v>109</v>
      </c>
      <c r="D15" s="38">
        <v>5</v>
      </c>
      <c r="E15" s="371">
        <v>1192066</v>
      </c>
      <c r="F15" s="195" t="s">
        <v>167</v>
      </c>
      <c r="G15" s="123">
        <v>1017030</v>
      </c>
      <c r="H15" s="355">
        <f t="shared" si="1"/>
        <v>17.210505098178032</v>
      </c>
      <c r="I15" s="187">
        <v>9938112</v>
      </c>
      <c r="J15" s="195" t="s">
        <v>350</v>
      </c>
      <c r="K15" s="123">
        <v>14307815</v>
      </c>
      <c r="L15" s="355">
        <f t="shared" si="0"/>
        <v>-30.540673051755292</v>
      </c>
    </row>
    <row r="16" spans="1:14" x14ac:dyDescent="0.25">
      <c r="B16" s="89"/>
      <c r="C16" s="17" t="s">
        <v>110</v>
      </c>
      <c r="D16" s="38">
        <v>6</v>
      </c>
      <c r="E16" s="371">
        <v>112109</v>
      </c>
      <c r="F16" s="123"/>
      <c r="G16" s="123">
        <v>97906</v>
      </c>
      <c r="H16" s="355">
        <f t="shared" si="1"/>
        <v>14.506771801523911</v>
      </c>
      <c r="I16" s="187">
        <v>940805</v>
      </c>
      <c r="J16" s="197"/>
      <c r="K16" s="123">
        <v>990489</v>
      </c>
      <c r="L16" s="355">
        <f t="shared" si="0"/>
        <v>-5.0161082051390764</v>
      </c>
    </row>
    <row r="17" spans="2:12" x14ac:dyDescent="0.25">
      <c r="B17" s="89"/>
      <c r="C17" s="17" t="s">
        <v>111</v>
      </c>
      <c r="D17" s="38">
        <v>7</v>
      </c>
      <c r="E17" s="371">
        <v>95902</v>
      </c>
      <c r="F17" s="195" t="s">
        <v>166</v>
      </c>
      <c r="G17" s="123">
        <v>92500</v>
      </c>
      <c r="H17" s="355">
        <f t="shared" si="1"/>
        <v>3.677837837837842</v>
      </c>
      <c r="I17" s="187">
        <v>1203516</v>
      </c>
      <c r="J17" s="196" t="s">
        <v>351</v>
      </c>
      <c r="K17" s="123">
        <v>778990</v>
      </c>
      <c r="L17" s="355">
        <f t="shared" si="0"/>
        <v>54.496976854645112</v>
      </c>
    </row>
    <row r="18" spans="2:12" x14ac:dyDescent="0.25">
      <c r="B18" s="105"/>
      <c r="C18" s="17" t="s">
        <v>112</v>
      </c>
      <c r="D18" s="38">
        <v>8</v>
      </c>
      <c r="E18" s="371">
        <v>96282</v>
      </c>
      <c r="F18" s="123"/>
      <c r="G18" s="123">
        <v>110786</v>
      </c>
      <c r="H18" s="355">
        <f t="shared" si="1"/>
        <v>-13.091906919646888</v>
      </c>
      <c r="I18" s="187">
        <v>841507</v>
      </c>
      <c r="J18" s="197"/>
      <c r="K18" s="123">
        <v>1334792</v>
      </c>
      <c r="L18" s="355">
        <f t="shared" si="0"/>
        <v>-36.955945195955621</v>
      </c>
    </row>
    <row r="19" spans="2:12" ht="3.9" customHeight="1" x14ac:dyDescent="0.25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5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5">
      <c r="B21" s="89"/>
      <c r="C21" s="17" t="s">
        <v>114</v>
      </c>
      <c r="D21" s="92">
        <v>9</v>
      </c>
      <c r="E21" s="371">
        <v>273219</v>
      </c>
      <c r="F21" s="123"/>
      <c r="G21" s="123">
        <v>258699</v>
      </c>
      <c r="H21" s="355">
        <f t="shared" ref="H21:H36" si="2">IF(AND(G21&gt; 0,E21&gt;0,E21&lt;=G21*6),E21/G21*100-100,"-")</f>
        <v>5.6127004742963891</v>
      </c>
      <c r="I21" s="187">
        <v>3433734</v>
      </c>
      <c r="J21" s="123"/>
      <c r="K21" s="123">
        <v>3182980</v>
      </c>
      <c r="L21" s="355">
        <f t="shared" ref="L21:L36" si="3">IF(AND(K21&gt; 0,I21&gt;0,I21&lt;=K21*6),I21/K21*100-100,"-")</f>
        <v>7.8779634179290952</v>
      </c>
    </row>
    <row r="22" spans="2:12" x14ac:dyDescent="0.25">
      <c r="B22" s="89"/>
      <c r="C22" s="17" t="s">
        <v>115</v>
      </c>
      <c r="D22" s="38">
        <v>10</v>
      </c>
      <c r="E22" s="371">
        <v>30747</v>
      </c>
      <c r="F22" s="123"/>
      <c r="G22" s="123">
        <v>26341</v>
      </c>
      <c r="H22" s="355">
        <f t="shared" si="2"/>
        <v>16.726775748832608</v>
      </c>
      <c r="I22" s="187">
        <v>328118</v>
      </c>
      <c r="J22" s="197"/>
      <c r="K22" s="123">
        <v>361879</v>
      </c>
      <c r="L22" s="355">
        <f t="shared" si="3"/>
        <v>-9.3293614716521347</v>
      </c>
    </row>
    <row r="23" spans="2:12" x14ac:dyDescent="0.25">
      <c r="B23" s="89"/>
      <c r="C23" s="17" t="s">
        <v>116</v>
      </c>
      <c r="D23" s="38">
        <v>11</v>
      </c>
      <c r="E23" s="371">
        <v>13123</v>
      </c>
      <c r="F23" s="123"/>
      <c r="G23" s="123">
        <v>11111</v>
      </c>
      <c r="H23" s="355">
        <f t="shared" si="2"/>
        <v>18.108181081810827</v>
      </c>
      <c r="I23" s="187">
        <v>147940</v>
      </c>
      <c r="J23" s="197"/>
      <c r="K23" s="123">
        <v>159129</v>
      </c>
      <c r="L23" s="355">
        <f t="shared" si="3"/>
        <v>-7.0314021957028672</v>
      </c>
    </row>
    <row r="24" spans="2:12" x14ac:dyDescent="0.25">
      <c r="B24" s="89"/>
      <c r="C24" s="17" t="s">
        <v>117</v>
      </c>
      <c r="D24" s="38">
        <v>12</v>
      </c>
      <c r="E24" s="371">
        <v>8940</v>
      </c>
      <c r="F24" s="123"/>
      <c r="G24" s="123">
        <v>12509</v>
      </c>
      <c r="H24" s="355">
        <f t="shared" si="2"/>
        <v>-28.531457350707484</v>
      </c>
      <c r="I24" s="187">
        <v>126370</v>
      </c>
      <c r="J24" s="197"/>
      <c r="K24" s="123">
        <v>116309</v>
      </c>
      <c r="L24" s="355">
        <f t="shared" si="3"/>
        <v>8.6502334299151329</v>
      </c>
    </row>
    <row r="25" spans="2:12" x14ac:dyDescent="0.25">
      <c r="B25" s="89"/>
      <c r="C25" s="17" t="s">
        <v>118</v>
      </c>
      <c r="D25" s="38">
        <v>13</v>
      </c>
      <c r="E25" s="371">
        <v>82</v>
      </c>
      <c r="F25" s="123"/>
      <c r="G25" s="123">
        <v>242</v>
      </c>
      <c r="H25" s="355">
        <f t="shared" si="2"/>
        <v>-66.115702479338836</v>
      </c>
      <c r="I25" s="187">
        <v>3489</v>
      </c>
      <c r="J25" s="197"/>
      <c r="K25" s="123">
        <v>4714</v>
      </c>
      <c r="L25" s="355">
        <f t="shared" si="3"/>
        <v>-25.986423419601195</v>
      </c>
    </row>
    <row r="26" spans="2:12" x14ac:dyDescent="0.25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371">
        <v>621077</v>
      </c>
      <c r="F27" s="123"/>
      <c r="G27" s="123">
        <v>345985</v>
      </c>
      <c r="H27" s="355">
        <f t="shared" si="2"/>
        <v>79.50980533838171</v>
      </c>
      <c r="I27" s="187">
        <v>5507803</v>
      </c>
      <c r="J27" s="197"/>
      <c r="K27" s="123">
        <v>4426083</v>
      </c>
      <c r="L27" s="355">
        <f t="shared" si="3"/>
        <v>24.43966821227707</v>
      </c>
    </row>
    <row r="28" spans="2:12" x14ac:dyDescent="0.25">
      <c r="B28" s="89"/>
      <c r="C28" s="17" t="s">
        <v>121</v>
      </c>
      <c r="D28" s="38">
        <v>16</v>
      </c>
      <c r="E28" s="371">
        <v>2005</v>
      </c>
      <c r="F28" s="123"/>
      <c r="G28" s="123">
        <v>1938</v>
      </c>
      <c r="H28" s="355">
        <f t="shared" si="2"/>
        <v>3.4571723426212628</v>
      </c>
      <c r="I28" s="187">
        <v>18431</v>
      </c>
      <c r="J28" s="197"/>
      <c r="K28" s="123">
        <v>16438</v>
      </c>
      <c r="L28" s="355">
        <f t="shared" si="3"/>
        <v>12.124346027497253</v>
      </c>
    </row>
    <row r="29" spans="2:12" x14ac:dyDescent="0.25">
      <c r="B29" s="89"/>
      <c r="C29" s="17" t="s">
        <v>122</v>
      </c>
      <c r="D29" s="38">
        <v>17</v>
      </c>
      <c r="E29" s="371">
        <v>66284</v>
      </c>
      <c r="F29" s="123"/>
      <c r="G29" s="123">
        <v>87218</v>
      </c>
      <c r="H29" s="355">
        <f t="shared" si="2"/>
        <v>-24.001926207892865</v>
      </c>
      <c r="I29" s="187">
        <v>821983</v>
      </c>
      <c r="J29" s="197"/>
      <c r="K29" s="123">
        <v>758078</v>
      </c>
      <c r="L29" s="355">
        <f t="shared" si="3"/>
        <v>8.4298713325014205</v>
      </c>
    </row>
    <row r="30" spans="2:12" x14ac:dyDescent="0.25">
      <c r="B30" s="89"/>
      <c r="C30" s="17" t="s">
        <v>124</v>
      </c>
      <c r="D30" s="38">
        <v>18</v>
      </c>
      <c r="E30" s="371">
        <v>198852</v>
      </c>
      <c r="F30" s="123"/>
      <c r="G30" s="123">
        <v>212948</v>
      </c>
      <c r="H30" s="355">
        <f t="shared" si="2"/>
        <v>-6.6194563931100561</v>
      </c>
      <c r="I30" s="187">
        <v>1934392</v>
      </c>
      <c r="J30" s="197"/>
      <c r="K30" s="123">
        <v>1928939</v>
      </c>
      <c r="L30" s="355">
        <f t="shared" si="3"/>
        <v>0.2826942687145646</v>
      </c>
    </row>
    <row r="31" spans="2:12" x14ac:dyDescent="0.25">
      <c r="B31" s="89"/>
      <c r="C31" s="17" t="s">
        <v>125</v>
      </c>
      <c r="D31" s="38">
        <v>19</v>
      </c>
      <c r="E31" s="371">
        <v>72589</v>
      </c>
      <c r="F31" s="123"/>
      <c r="G31" s="123">
        <v>68690</v>
      </c>
      <c r="H31" s="355">
        <f t="shared" si="2"/>
        <v>5.6762265249672481</v>
      </c>
      <c r="I31" s="187">
        <v>709372</v>
      </c>
      <c r="J31" s="197"/>
      <c r="K31" s="123">
        <v>842535</v>
      </c>
      <c r="L31" s="355">
        <f t="shared" si="3"/>
        <v>-15.805040740147291</v>
      </c>
    </row>
    <row r="32" spans="2:12" x14ac:dyDescent="0.25">
      <c r="B32" s="89"/>
      <c r="C32" s="17" t="s">
        <v>126</v>
      </c>
      <c r="D32" s="38">
        <v>20</v>
      </c>
      <c r="E32" s="371">
        <v>8268</v>
      </c>
      <c r="F32" s="123"/>
      <c r="G32" s="123">
        <v>11042</v>
      </c>
      <c r="H32" s="355">
        <f t="shared" si="2"/>
        <v>-25.122260460061582</v>
      </c>
      <c r="I32" s="187">
        <v>124172</v>
      </c>
      <c r="J32" s="197"/>
      <c r="K32" s="123">
        <v>127759</v>
      </c>
      <c r="L32" s="355">
        <f t="shared" si="3"/>
        <v>-2.8076299908421305</v>
      </c>
    </row>
    <row r="33" spans="2:12" x14ac:dyDescent="0.25">
      <c r="B33" s="89"/>
      <c r="C33" s="17" t="s">
        <v>127</v>
      </c>
      <c r="D33" s="38">
        <v>21</v>
      </c>
      <c r="E33" s="371">
        <v>114798</v>
      </c>
      <c r="F33" s="123"/>
      <c r="G33" s="123">
        <v>47500</v>
      </c>
      <c r="H33" s="355">
        <f t="shared" si="2"/>
        <v>141.67999999999998</v>
      </c>
      <c r="I33" s="187">
        <v>906849</v>
      </c>
      <c r="J33" s="197"/>
      <c r="K33" s="123">
        <v>1027594</v>
      </c>
      <c r="L33" s="355">
        <f t="shared" si="3"/>
        <v>-11.750263236258675</v>
      </c>
    </row>
    <row r="34" spans="2:12" x14ac:dyDescent="0.25">
      <c r="B34" s="104" t="s">
        <v>128</v>
      </c>
      <c r="C34" s="17"/>
      <c r="D34" s="38">
        <v>22</v>
      </c>
      <c r="E34" s="371">
        <f>SUM(E11:E33)</f>
        <v>8881650</v>
      </c>
      <c r="F34" s="123"/>
      <c r="G34" s="123">
        <f>SUM(G11:G33)</f>
        <v>7790363</v>
      </c>
      <c r="H34" s="355">
        <f t="shared" si="2"/>
        <v>14.008166243344505</v>
      </c>
      <c r="I34" s="187">
        <f>SUM(I11:I33)</f>
        <v>89132751</v>
      </c>
      <c r="J34" s="197"/>
      <c r="K34" s="123">
        <f>SUM(K11:K33)</f>
        <v>91500256</v>
      </c>
      <c r="L34" s="355">
        <f t="shared" si="3"/>
        <v>-2.5874299193217638</v>
      </c>
    </row>
    <row r="35" spans="2:12" x14ac:dyDescent="0.25">
      <c r="B35" s="23" t="s">
        <v>49</v>
      </c>
      <c r="C35" s="201" t="s">
        <v>169</v>
      </c>
      <c r="D35" s="201">
        <v>23</v>
      </c>
      <c r="E35" s="372">
        <v>528940</v>
      </c>
      <c r="F35" s="201"/>
      <c r="G35" s="123">
        <v>456807</v>
      </c>
      <c r="H35" s="355">
        <f t="shared" si="2"/>
        <v>15.790694976215349</v>
      </c>
      <c r="I35" s="122">
        <v>5572905</v>
      </c>
      <c r="J35" s="201"/>
      <c r="K35" s="123">
        <v>5359412</v>
      </c>
      <c r="L35" s="355">
        <f t="shared" si="3"/>
        <v>3.9835153557890237</v>
      </c>
    </row>
    <row r="36" spans="2:12" x14ac:dyDescent="0.25">
      <c r="B36" s="72" t="s">
        <v>35</v>
      </c>
      <c r="C36" s="83" t="s">
        <v>170</v>
      </c>
      <c r="D36" s="202">
        <v>24</v>
      </c>
      <c r="E36" s="373">
        <f>E34-E35</f>
        <v>8352710</v>
      </c>
      <c r="F36" s="83"/>
      <c r="G36" s="203">
        <f>G34-G35</f>
        <v>7333556</v>
      </c>
      <c r="H36" s="357">
        <f t="shared" si="2"/>
        <v>13.897132577974446</v>
      </c>
      <c r="I36" s="203">
        <f>I34-I35</f>
        <v>83559846</v>
      </c>
      <c r="J36" s="83"/>
      <c r="K36" s="370">
        <f>K34-K35</f>
        <v>86140844</v>
      </c>
      <c r="L36" s="374">
        <f t="shared" si="3"/>
        <v>-2.9962534381483437</v>
      </c>
    </row>
    <row r="37" spans="2:12" s="67" customFormat="1" ht="10.199999999999999" customHeight="1" x14ac:dyDescent="0.25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283</v>
      </c>
      <c r="L37" s="387" t="s">
        <v>352</v>
      </c>
    </row>
    <row r="38" spans="2:12" s="67" customFormat="1" ht="10.199999999999999" customHeight="1" x14ac:dyDescent="0.25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13187</v>
      </c>
      <c r="L38" s="453">
        <v>205401</v>
      </c>
    </row>
    <row r="39" spans="2:12" s="67" customFormat="1" ht="10.199999999999999" customHeight="1" x14ac:dyDescent="0.25">
      <c r="B39" s="452"/>
      <c r="C39" s="389" t="s">
        <v>174</v>
      </c>
      <c r="D39" s="452"/>
      <c r="E39" s="453">
        <v>57611</v>
      </c>
      <c r="F39" s="453"/>
      <c r="G39" s="454">
        <v>866625</v>
      </c>
      <c r="H39" s="452"/>
      <c r="I39" s="452"/>
      <c r="J39" s="389" t="s">
        <v>175</v>
      </c>
      <c r="K39" s="454">
        <v>879</v>
      </c>
      <c r="L39" s="453">
        <v>19727</v>
      </c>
    </row>
    <row r="40" spans="2:12" s="67" customFormat="1" ht="10.199999999999999" customHeight="1" x14ac:dyDescent="0.25">
      <c r="B40" s="452"/>
      <c r="C40" s="389" t="s">
        <v>176</v>
      </c>
      <c r="D40" s="452"/>
      <c r="E40" s="453">
        <v>1089266</v>
      </c>
      <c r="F40" s="453"/>
      <c r="G40" s="454">
        <v>11643639</v>
      </c>
      <c r="H40" s="452"/>
      <c r="I40" s="452"/>
      <c r="J40" s="389" t="s">
        <v>177</v>
      </c>
      <c r="K40" s="454">
        <v>23193</v>
      </c>
      <c r="L40" s="453">
        <v>240733</v>
      </c>
    </row>
    <row r="41" spans="2:12" s="67" customFormat="1" ht="10.199999999999999" customHeight="1" x14ac:dyDescent="0.25">
      <c r="B41" s="452"/>
      <c r="C41" s="389" t="s">
        <v>286</v>
      </c>
      <c r="E41" s="453">
        <v>293019</v>
      </c>
      <c r="F41" s="453"/>
      <c r="G41" s="454">
        <v>2526097</v>
      </c>
      <c r="H41" s="452"/>
      <c r="I41" s="452"/>
      <c r="J41" s="389" t="s">
        <v>178</v>
      </c>
      <c r="K41" s="454">
        <v>10401</v>
      </c>
      <c r="L41" s="453">
        <v>220704</v>
      </c>
    </row>
    <row r="42" spans="2:12" s="67" customFormat="1" ht="10.199999999999999" customHeight="1" x14ac:dyDescent="0.25">
      <c r="B42" s="452"/>
      <c r="C42" s="389"/>
      <c r="D42" s="452"/>
      <c r="E42" s="387" t="s">
        <v>167</v>
      </c>
      <c r="F42" s="453"/>
      <c r="G42" s="387" t="s">
        <v>350</v>
      </c>
      <c r="H42" s="452"/>
      <c r="I42" s="452"/>
      <c r="J42" s="389" t="s">
        <v>179</v>
      </c>
      <c r="K42" s="454">
        <v>48242</v>
      </c>
      <c r="L42" s="453">
        <v>516951</v>
      </c>
    </row>
    <row r="43" spans="2:12" ht="10.199999999999999" customHeight="1" x14ac:dyDescent="0.25">
      <c r="B43" s="455"/>
      <c r="C43" s="495" t="s">
        <v>353</v>
      </c>
      <c r="D43" s="496"/>
      <c r="E43" s="497">
        <v>55040</v>
      </c>
      <c r="F43" s="497"/>
      <c r="G43" s="498">
        <v>523913</v>
      </c>
      <c r="H43" s="455"/>
      <c r="I43" s="455"/>
      <c r="J43" s="455"/>
      <c r="K43" s="455"/>
      <c r="L43" s="455"/>
    </row>
    <row r="44" spans="2:12" x14ac:dyDescent="0.25">
      <c r="C44" s="495" t="s">
        <v>354</v>
      </c>
      <c r="D44" s="499"/>
      <c r="E44" s="497">
        <v>1137026</v>
      </c>
      <c r="F44" s="494"/>
      <c r="G44" s="498">
        <v>9414199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E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1.88671875" style="205" customWidth="1"/>
    <col min="2" max="2" width="1.109375" style="205" customWidth="1"/>
    <col min="3" max="3" width="22.33203125" style="205" customWidth="1"/>
    <col min="4" max="4" width="3.33203125" style="205" customWidth="1"/>
    <col min="5" max="5" width="12.6640625" style="205" customWidth="1"/>
    <col min="6" max="6" width="11.44140625" style="205" customWidth="1"/>
    <col min="7" max="7" width="11.6640625" style="205" customWidth="1"/>
    <col min="8" max="8" width="11.44140625" style="205" customWidth="1"/>
    <col min="9" max="9" width="2.44140625" style="205" customWidth="1"/>
    <col min="10" max="10" width="11" style="205" customWidth="1"/>
    <col min="11" max="11" width="14.109375" style="205" customWidth="1"/>
    <col min="12" max="12" width="12.33203125" style="205" customWidth="1"/>
    <col min="13" max="13" width="12.5546875" style="205" customWidth="1"/>
    <col min="14" max="14" width="2.109375" style="205" customWidth="1"/>
    <col min="15" max="16" width="9.109375" style="205" customWidth="1"/>
    <col min="17" max="16384" width="0" style="205" hidden="1"/>
  </cols>
  <sheetData>
    <row r="1" spans="2:14" ht="15.6" x14ac:dyDescent="0.3">
      <c r="B1" s="508" t="s">
        <v>371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5"/>
    <row r="3" spans="2:14" x14ac:dyDescent="0.25">
      <c r="B3" s="206" t="s">
        <v>180</v>
      </c>
      <c r="N3" s="207" t="s">
        <v>73</v>
      </c>
    </row>
    <row r="4" spans="2:14" ht="5.0999999999999996" customHeight="1" x14ac:dyDescent="0.25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5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5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5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5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5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5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5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5">
      <c r="B12" s="219"/>
      <c r="C12" s="208" t="s">
        <v>105</v>
      </c>
      <c r="D12" s="239">
        <v>1</v>
      </c>
      <c r="E12" s="122">
        <v>13066582</v>
      </c>
      <c r="F12" s="122">
        <v>75</v>
      </c>
      <c r="G12" s="122">
        <v>553000</v>
      </c>
      <c r="H12" s="122">
        <v>0</v>
      </c>
      <c r="I12" s="122"/>
      <c r="J12" s="123">
        <v>-5471</v>
      </c>
      <c r="K12" s="122">
        <v>9248</v>
      </c>
      <c r="L12" s="122">
        <f>E12-F12-G12-H12+J12-K12-M12</f>
        <v>89150</v>
      </c>
      <c r="M12" s="122">
        <v>12409638</v>
      </c>
      <c r="N12" s="241"/>
    </row>
    <row r="13" spans="2:14" x14ac:dyDescent="0.25">
      <c r="B13" s="219"/>
      <c r="C13" s="208" t="s">
        <v>106</v>
      </c>
      <c r="D13" s="232">
        <v>2</v>
      </c>
      <c r="E13" s="122">
        <v>17525847</v>
      </c>
      <c r="F13" s="122">
        <v>1124994</v>
      </c>
      <c r="G13" s="122">
        <v>1665294</v>
      </c>
      <c r="H13" s="122">
        <v>0</v>
      </c>
      <c r="I13" s="122"/>
      <c r="J13" s="123">
        <v>69614</v>
      </c>
      <c r="K13" s="122">
        <v>-208522</v>
      </c>
      <c r="L13" s="122">
        <f t="shared" ref="L13:L19" si="0">E13-F13-G13-H13+J13-K13-M13</f>
        <v>-22666</v>
      </c>
      <c r="M13" s="122">
        <v>15036361</v>
      </c>
      <c r="N13" s="241" t="s">
        <v>123</v>
      </c>
    </row>
    <row r="14" spans="2:14" x14ac:dyDescent="0.25">
      <c r="B14" s="219"/>
      <c r="C14" s="208" t="s">
        <v>107</v>
      </c>
      <c r="D14" s="232">
        <v>3</v>
      </c>
      <c r="E14" s="122">
        <v>5218637</v>
      </c>
      <c r="F14" s="122">
        <v>123064</v>
      </c>
      <c r="G14" s="122">
        <v>2476175</v>
      </c>
      <c r="H14" s="122">
        <v>0</v>
      </c>
      <c r="I14" s="122"/>
      <c r="J14" s="123">
        <v>-51531</v>
      </c>
      <c r="K14" s="122">
        <v>16021</v>
      </c>
      <c r="L14" s="122">
        <f t="shared" si="0"/>
        <v>-92736</v>
      </c>
      <c r="M14" s="122">
        <v>2644582</v>
      </c>
      <c r="N14" s="241"/>
    </row>
    <row r="15" spans="2:14" x14ac:dyDescent="0.25">
      <c r="B15" s="219"/>
      <c r="C15" s="208" t="s">
        <v>108</v>
      </c>
      <c r="D15" s="232">
        <v>4</v>
      </c>
      <c r="E15" s="122">
        <v>40019984</v>
      </c>
      <c r="F15" s="122">
        <v>832162</v>
      </c>
      <c r="G15" s="122">
        <v>6239892</v>
      </c>
      <c r="H15" s="122">
        <v>0</v>
      </c>
      <c r="I15" s="122"/>
      <c r="J15" s="123">
        <v>-1198704</v>
      </c>
      <c r="K15" s="122">
        <v>-145148</v>
      </c>
      <c r="L15" s="122">
        <f t="shared" si="0"/>
        <v>-161203</v>
      </c>
      <c r="M15" s="122">
        <v>32055577</v>
      </c>
      <c r="N15" s="241"/>
    </row>
    <row r="16" spans="2:14" x14ac:dyDescent="0.25">
      <c r="B16" s="219"/>
      <c r="C16" s="208" t="s">
        <v>109</v>
      </c>
      <c r="D16" s="232">
        <v>5</v>
      </c>
      <c r="E16" s="122">
        <v>10600280</v>
      </c>
      <c r="F16" s="122">
        <v>642115</v>
      </c>
      <c r="G16" s="122">
        <v>620670</v>
      </c>
      <c r="H16" s="122">
        <v>649590</v>
      </c>
      <c r="I16" s="122"/>
      <c r="J16" s="123">
        <v>1211187</v>
      </c>
      <c r="K16" s="122">
        <v>-94143</v>
      </c>
      <c r="L16" s="122">
        <f t="shared" si="0"/>
        <v>55123</v>
      </c>
      <c r="M16" s="122">
        <v>9938112</v>
      </c>
      <c r="N16" s="241"/>
    </row>
    <row r="17" spans="2:14" x14ac:dyDescent="0.25">
      <c r="B17" s="219"/>
      <c r="C17" s="208" t="s">
        <v>110</v>
      </c>
      <c r="D17" s="232">
        <v>6</v>
      </c>
      <c r="E17" s="122">
        <v>1032132</v>
      </c>
      <c r="F17" s="122">
        <v>7544</v>
      </c>
      <c r="G17" s="122">
        <v>45393</v>
      </c>
      <c r="H17" s="122">
        <v>0</v>
      </c>
      <c r="I17" s="122"/>
      <c r="J17" s="123">
        <v>-34896</v>
      </c>
      <c r="K17" s="122">
        <v>8111</v>
      </c>
      <c r="L17" s="122">
        <f t="shared" si="0"/>
        <v>-4617</v>
      </c>
      <c r="M17" s="122">
        <v>940805</v>
      </c>
      <c r="N17" s="241"/>
    </row>
    <row r="18" spans="2:14" x14ac:dyDescent="0.25">
      <c r="B18" s="219"/>
      <c r="C18" s="208" t="s">
        <v>111</v>
      </c>
      <c r="D18" s="232">
        <v>7</v>
      </c>
      <c r="E18" s="122">
        <v>3957774</v>
      </c>
      <c r="F18" s="122">
        <v>327631</v>
      </c>
      <c r="G18" s="122">
        <v>2049238</v>
      </c>
      <c r="H18" s="122">
        <v>646665</v>
      </c>
      <c r="I18" s="122"/>
      <c r="J18" s="123">
        <v>130566</v>
      </c>
      <c r="K18" s="122">
        <v>-91783</v>
      </c>
      <c r="L18" s="122">
        <f t="shared" si="0"/>
        <v>-46927</v>
      </c>
      <c r="M18" s="122">
        <v>1203516</v>
      </c>
      <c r="N18" s="241" t="s">
        <v>123</v>
      </c>
    </row>
    <row r="19" spans="2:14" x14ac:dyDescent="0.25">
      <c r="B19" s="230"/>
      <c r="C19" s="208" t="s">
        <v>112</v>
      </c>
      <c r="D19" s="232">
        <v>8</v>
      </c>
      <c r="E19" s="122">
        <v>2150383</v>
      </c>
      <c r="F19" s="122">
        <v>33585</v>
      </c>
      <c r="G19" s="122">
        <v>829764</v>
      </c>
      <c r="H19" s="122">
        <v>0</v>
      </c>
      <c r="I19" s="122"/>
      <c r="J19" s="123">
        <v>6203</v>
      </c>
      <c r="K19" s="122">
        <v>394927</v>
      </c>
      <c r="L19" s="122">
        <f t="shared" si="0"/>
        <v>56803</v>
      </c>
      <c r="M19" s="122">
        <v>841507</v>
      </c>
      <c r="N19" s="241"/>
    </row>
    <row r="20" spans="2:14" ht="3.9" customHeight="1" x14ac:dyDescent="0.25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5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5">
      <c r="B22" s="219"/>
      <c r="C22" s="208" t="s">
        <v>114</v>
      </c>
      <c r="D22" s="239">
        <v>9</v>
      </c>
      <c r="E22" s="122">
        <v>3730213</v>
      </c>
      <c r="F22" s="122">
        <v>25795</v>
      </c>
      <c r="G22" s="122">
        <v>231950</v>
      </c>
      <c r="H22" s="122">
        <v>0</v>
      </c>
      <c r="I22" s="122"/>
      <c r="J22" s="123">
        <v>1</v>
      </c>
      <c r="K22" s="122">
        <v>-6292</v>
      </c>
      <c r="L22" s="122">
        <f t="shared" ref="L22:L34" si="1">E22-F22-G22-H22+J22-K22-M22</f>
        <v>45027</v>
      </c>
      <c r="M22" s="122">
        <v>3433734</v>
      </c>
      <c r="N22" s="241"/>
    </row>
    <row r="23" spans="2:14" x14ac:dyDescent="0.25">
      <c r="B23" s="219"/>
      <c r="C23" s="208" t="s">
        <v>115</v>
      </c>
      <c r="D23" s="232">
        <v>10</v>
      </c>
      <c r="E23" s="122">
        <v>336602</v>
      </c>
      <c r="F23" s="122">
        <v>0</v>
      </c>
      <c r="G23" s="122">
        <v>0</v>
      </c>
      <c r="H23" s="122">
        <v>0</v>
      </c>
      <c r="I23" s="122"/>
      <c r="J23" s="123">
        <v>228</v>
      </c>
      <c r="K23" s="122">
        <v>-148</v>
      </c>
      <c r="L23" s="122">
        <f t="shared" si="1"/>
        <v>8860</v>
      </c>
      <c r="M23" s="122">
        <v>328118</v>
      </c>
      <c r="N23" s="241"/>
    </row>
    <row r="24" spans="2:14" x14ac:dyDescent="0.25">
      <c r="B24" s="219"/>
      <c r="C24" s="208" t="s">
        <v>116</v>
      </c>
      <c r="D24" s="232">
        <v>11</v>
      </c>
      <c r="E24" s="122">
        <v>420757</v>
      </c>
      <c r="F24" s="122">
        <v>66943</v>
      </c>
      <c r="G24" s="122">
        <v>187896</v>
      </c>
      <c r="H24" s="122">
        <v>0</v>
      </c>
      <c r="I24" s="122"/>
      <c r="J24" s="123">
        <v>-20310</v>
      </c>
      <c r="K24" s="122">
        <v>-4644</v>
      </c>
      <c r="L24" s="122">
        <f t="shared" si="1"/>
        <v>2312</v>
      </c>
      <c r="M24" s="122">
        <v>147940</v>
      </c>
      <c r="N24" s="241"/>
    </row>
    <row r="25" spans="2:14" x14ac:dyDescent="0.25">
      <c r="B25" s="219"/>
      <c r="C25" s="208" t="s">
        <v>117</v>
      </c>
      <c r="D25" s="232">
        <v>12</v>
      </c>
      <c r="E25" s="122">
        <v>160844</v>
      </c>
      <c r="F25" s="122">
        <v>14333</v>
      </c>
      <c r="G25" s="122">
        <v>21373</v>
      </c>
      <c r="H25" s="122">
        <v>0</v>
      </c>
      <c r="I25" s="122"/>
      <c r="J25" s="123">
        <v>-298</v>
      </c>
      <c r="K25" s="122">
        <v>-1930</v>
      </c>
      <c r="L25" s="122">
        <f t="shared" si="1"/>
        <v>400</v>
      </c>
      <c r="M25" s="122">
        <v>126370</v>
      </c>
      <c r="N25" s="241"/>
    </row>
    <row r="26" spans="2:14" x14ac:dyDescent="0.25">
      <c r="B26" s="219"/>
      <c r="C26" s="208" t="s">
        <v>118</v>
      </c>
      <c r="D26" s="232">
        <v>13</v>
      </c>
      <c r="E26" s="122">
        <v>6197</v>
      </c>
      <c r="F26" s="122">
        <v>0</v>
      </c>
      <c r="G26" s="122">
        <v>2536</v>
      </c>
      <c r="H26" s="122">
        <v>0</v>
      </c>
      <c r="I26" s="122"/>
      <c r="J26" s="123">
        <v>-1</v>
      </c>
      <c r="K26" s="122">
        <v>226</v>
      </c>
      <c r="L26" s="122">
        <f t="shared" si="1"/>
        <v>-55</v>
      </c>
      <c r="M26" s="122">
        <v>3489</v>
      </c>
      <c r="N26" s="241"/>
    </row>
    <row r="27" spans="2:14" x14ac:dyDescent="0.25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5">
      <c r="B28" s="219"/>
      <c r="C28" s="208" t="s">
        <v>120</v>
      </c>
      <c r="D28" s="232">
        <v>15</v>
      </c>
      <c r="E28" s="122">
        <v>6129744</v>
      </c>
      <c r="F28" s="122">
        <v>352940</v>
      </c>
      <c r="G28" s="122">
        <v>469419</v>
      </c>
      <c r="H28" s="122">
        <v>0</v>
      </c>
      <c r="I28" s="122"/>
      <c r="J28" s="123">
        <v>-736</v>
      </c>
      <c r="K28" s="122">
        <v>-158048</v>
      </c>
      <c r="L28" s="122">
        <f t="shared" si="1"/>
        <v>-43106</v>
      </c>
      <c r="M28" s="122">
        <v>5507803</v>
      </c>
      <c r="N28" s="241"/>
    </row>
    <row r="29" spans="2:14" x14ac:dyDescent="0.25">
      <c r="B29" s="219"/>
      <c r="C29" s="208" t="s">
        <v>121</v>
      </c>
      <c r="D29" s="232">
        <v>16</v>
      </c>
      <c r="E29" s="122">
        <v>30842</v>
      </c>
      <c r="F29" s="122">
        <v>5805</v>
      </c>
      <c r="G29" s="122">
        <v>3</v>
      </c>
      <c r="H29" s="122">
        <v>0</v>
      </c>
      <c r="I29" s="122"/>
      <c r="J29" s="123">
        <v>0</v>
      </c>
      <c r="K29" s="122">
        <v>6637</v>
      </c>
      <c r="L29" s="122">
        <f t="shared" si="1"/>
        <v>-34</v>
      </c>
      <c r="M29" s="122">
        <v>18431</v>
      </c>
      <c r="N29" s="241"/>
    </row>
    <row r="30" spans="2:14" x14ac:dyDescent="0.25">
      <c r="B30" s="219"/>
      <c r="C30" s="208" t="s">
        <v>122</v>
      </c>
      <c r="D30" s="232">
        <v>17</v>
      </c>
      <c r="E30" s="122">
        <v>2328249</v>
      </c>
      <c r="F30" s="122">
        <v>485301</v>
      </c>
      <c r="G30" s="122">
        <v>1107794</v>
      </c>
      <c r="H30" s="122">
        <v>0</v>
      </c>
      <c r="I30" s="122"/>
      <c r="J30" s="123">
        <v>-6134</v>
      </c>
      <c r="K30" s="122">
        <v>9133</v>
      </c>
      <c r="L30" s="122">
        <f t="shared" si="1"/>
        <v>-102096</v>
      </c>
      <c r="M30" s="122">
        <v>821983</v>
      </c>
      <c r="N30" s="241"/>
    </row>
    <row r="31" spans="2:14" x14ac:dyDescent="0.25">
      <c r="B31" s="219"/>
      <c r="C31" s="208" t="s">
        <v>124</v>
      </c>
      <c r="D31" s="232">
        <v>18</v>
      </c>
      <c r="E31" s="122">
        <v>3759602</v>
      </c>
      <c r="F31" s="122">
        <v>228732</v>
      </c>
      <c r="G31" s="122">
        <v>1565344</v>
      </c>
      <c r="H31" s="122">
        <v>0</v>
      </c>
      <c r="I31" s="122"/>
      <c r="J31" s="123">
        <v>-13138</v>
      </c>
      <c r="K31" s="122">
        <v>-16450</v>
      </c>
      <c r="L31" s="122">
        <f t="shared" si="1"/>
        <v>34446</v>
      </c>
      <c r="M31" s="122">
        <v>1934392</v>
      </c>
      <c r="N31" s="241"/>
    </row>
    <row r="32" spans="2:14" x14ac:dyDescent="0.25">
      <c r="B32" s="219"/>
      <c r="C32" s="208" t="s">
        <v>125</v>
      </c>
      <c r="D32" s="232">
        <v>19</v>
      </c>
      <c r="E32" s="122">
        <v>1424048</v>
      </c>
      <c r="F32" s="122">
        <v>3719</v>
      </c>
      <c r="G32" s="122">
        <v>620130</v>
      </c>
      <c r="H32" s="122">
        <v>0</v>
      </c>
      <c r="I32" s="122"/>
      <c r="J32" s="123">
        <v>0</v>
      </c>
      <c r="K32" s="122">
        <v>95740</v>
      </c>
      <c r="L32" s="122">
        <f t="shared" si="1"/>
        <v>-4913</v>
      </c>
      <c r="M32" s="122">
        <v>709372</v>
      </c>
      <c r="N32" s="241"/>
    </row>
    <row r="33" spans="2:14" x14ac:dyDescent="0.25">
      <c r="B33" s="219"/>
      <c r="C33" s="208" t="s">
        <v>126</v>
      </c>
      <c r="D33" s="232">
        <v>20</v>
      </c>
      <c r="E33" s="122">
        <v>312706</v>
      </c>
      <c r="F33" s="122">
        <v>67140</v>
      </c>
      <c r="G33" s="122">
        <v>142892</v>
      </c>
      <c r="H33" s="122">
        <v>0</v>
      </c>
      <c r="I33" s="122"/>
      <c r="J33" s="123">
        <v>6829</v>
      </c>
      <c r="K33" s="122">
        <v>-1169</v>
      </c>
      <c r="L33" s="122">
        <f t="shared" si="1"/>
        <v>-13500</v>
      </c>
      <c r="M33" s="122">
        <v>124172</v>
      </c>
      <c r="N33" s="241"/>
    </row>
    <row r="34" spans="2:14" x14ac:dyDescent="0.25">
      <c r="B34" s="219"/>
      <c r="C34" s="208" t="s">
        <v>127</v>
      </c>
      <c r="D34" s="232">
        <v>21</v>
      </c>
      <c r="E34" s="122">
        <v>1207786</v>
      </c>
      <c r="F34" s="122">
        <v>68</v>
      </c>
      <c r="G34" s="122">
        <v>68665</v>
      </c>
      <c r="H34" s="122">
        <v>0</v>
      </c>
      <c r="I34" s="122"/>
      <c r="J34" s="123">
        <v>-93409</v>
      </c>
      <c r="K34" s="122">
        <v>105384</v>
      </c>
      <c r="L34" s="122">
        <f t="shared" si="1"/>
        <v>33411</v>
      </c>
      <c r="M34" s="122">
        <v>906849</v>
      </c>
      <c r="N34" s="241"/>
    </row>
    <row r="35" spans="2:14" x14ac:dyDescent="0.25">
      <c r="B35" s="243" t="s">
        <v>128</v>
      </c>
      <c r="C35" s="244"/>
      <c r="D35" s="245">
        <v>22</v>
      </c>
      <c r="E35" s="127">
        <f>SUM(E12:E34)</f>
        <v>113419209</v>
      </c>
      <c r="F35" s="127">
        <f>SUM(F12:F34)</f>
        <v>4341946</v>
      </c>
      <c r="G35" s="127">
        <f>SUM(G12:G34)</f>
        <v>18897428</v>
      </c>
      <c r="H35" s="127">
        <f>SUM(H12:H34)</f>
        <v>1296255</v>
      </c>
      <c r="I35" s="127"/>
      <c r="J35" s="128">
        <f>SUM(J12:J34)</f>
        <v>0</v>
      </c>
      <c r="K35" s="129">
        <f>SUM(K12:K34)</f>
        <v>-82850</v>
      </c>
      <c r="L35" s="129">
        <f>SUM(L12:L34)</f>
        <v>-166321</v>
      </c>
      <c r="M35" s="127">
        <f>SUM(M12:M34)</f>
        <v>89132751</v>
      </c>
      <c r="N35" s="247"/>
    </row>
    <row r="36" spans="2:14" x14ac:dyDescent="0.25">
      <c r="I36" s="218"/>
      <c r="J36" s="248" t="s">
        <v>153</v>
      </c>
      <c r="M36" s="249"/>
      <c r="N36" s="212"/>
    </row>
    <row r="37" spans="2:14" x14ac:dyDescent="0.25">
      <c r="I37" s="250" t="s">
        <v>49</v>
      </c>
      <c r="J37" s="248"/>
      <c r="K37" s="208" t="s">
        <v>154</v>
      </c>
      <c r="L37" s="208"/>
      <c r="M37" s="240">
        <v>5131499</v>
      </c>
      <c r="N37" s="231"/>
    </row>
    <row r="38" spans="2:14" x14ac:dyDescent="0.25">
      <c r="C38" s="251" t="s">
        <v>155</v>
      </c>
      <c r="I38" s="250" t="s">
        <v>49</v>
      </c>
      <c r="J38" s="248"/>
      <c r="K38" s="206" t="s">
        <v>156</v>
      </c>
      <c r="M38" s="240">
        <v>441406</v>
      </c>
      <c r="N38" s="231"/>
    </row>
    <row r="39" spans="2:14" x14ac:dyDescent="0.25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83559846</v>
      </c>
      <c r="N39" s="247"/>
    </row>
    <row r="40" spans="2:14" x14ac:dyDescent="0.25"/>
    <row r="41" spans="2:14" x14ac:dyDescent="0.25"/>
    <row r="42" spans="2:14" x14ac:dyDescent="0.25"/>
    <row r="43" spans="2:14" x14ac:dyDescent="0.25"/>
  </sheetData>
  <phoneticPr fontId="0" type="noConversion"/>
  <hyperlinks>
    <hyperlink ref="M1" location="Inhalt!F28" display="Inhalt!F28" xr:uid="{00000000-0004-0000-0F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181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5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1146577</v>
      </c>
      <c r="F10" s="122">
        <v>1094763</v>
      </c>
      <c r="G10" s="122">
        <v>0</v>
      </c>
      <c r="H10" s="122">
        <v>0</v>
      </c>
      <c r="I10" s="122">
        <v>0</v>
      </c>
      <c r="J10" s="93">
        <f>E10-F10-G10-H10-I10</f>
        <v>51814</v>
      </c>
    </row>
    <row r="11" spans="2:10" x14ac:dyDescent="0.25">
      <c r="B11" s="89"/>
      <c r="C11" s="17" t="s">
        <v>106</v>
      </c>
      <c r="D11" s="38">
        <v>2</v>
      </c>
      <c r="E11" s="122">
        <v>1439896</v>
      </c>
      <c r="F11" s="122">
        <v>0</v>
      </c>
      <c r="G11" s="122">
        <v>0</v>
      </c>
      <c r="H11" s="122">
        <v>0</v>
      </c>
      <c r="I11" s="122">
        <v>4442</v>
      </c>
      <c r="J11" s="93">
        <f t="shared" ref="J11:J17" si="0">E11-F11-G11-H11-I11</f>
        <v>1435454</v>
      </c>
    </row>
    <row r="12" spans="2:10" x14ac:dyDescent="0.25">
      <c r="B12" s="89"/>
      <c r="C12" s="17" t="s">
        <v>107</v>
      </c>
      <c r="D12" s="38">
        <v>3</v>
      </c>
      <c r="E12" s="122">
        <v>244320</v>
      </c>
      <c r="F12" s="122">
        <v>169389</v>
      </c>
      <c r="G12" s="122">
        <v>0</v>
      </c>
      <c r="H12" s="122">
        <v>0</v>
      </c>
      <c r="I12" s="122">
        <v>0</v>
      </c>
      <c r="J12" s="93">
        <f t="shared" si="0"/>
        <v>74931</v>
      </c>
    </row>
    <row r="13" spans="2:10" x14ac:dyDescent="0.25">
      <c r="B13" s="89"/>
      <c r="C13" s="17" t="s">
        <v>108</v>
      </c>
      <c r="D13" s="38">
        <v>4</v>
      </c>
      <c r="E13" s="122">
        <v>3144514</v>
      </c>
      <c r="F13" s="122">
        <v>0</v>
      </c>
      <c r="G13" s="122">
        <v>0</v>
      </c>
      <c r="H13" s="122">
        <v>2443</v>
      </c>
      <c r="I13" s="122">
        <v>285</v>
      </c>
      <c r="J13" s="93">
        <f t="shared" si="0"/>
        <v>3141786</v>
      </c>
    </row>
    <row r="14" spans="2:10" x14ac:dyDescent="0.25">
      <c r="B14" s="89"/>
      <c r="C14" s="17" t="s">
        <v>109</v>
      </c>
      <c r="D14" s="38">
        <v>5</v>
      </c>
      <c r="E14" s="122">
        <v>1192066</v>
      </c>
      <c r="F14" s="122">
        <v>2934</v>
      </c>
      <c r="G14" s="122">
        <v>0</v>
      </c>
      <c r="H14" s="122">
        <v>5</v>
      </c>
      <c r="I14" s="122">
        <v>644</v>
      </c>
      <c r="J14" s="93">
        <f t="shared" si="0"/>
        <v>1188483</v>
      </c>
    </row>
    <row r="15" spans="2:10" x14ac:dyDescent="0.25">
      <c r="B15" s="89"/>
      <c r="C15" s="17" t="s">
        <v>110</v>
      </c>
      <c r="D15" s="38">
        <v>6</v>
      </c>
      <c r="E15" s="122">
        <v>112109</v>
      </c>
      <c r="F15" s="122">
        <v>104590</v>
      </c>
      <c r="G15" s="122">
        <v>0</v>
      </c>
      <c r="H15" s="122">
        <v>0</v>
      </c>
      <c r="I15" s="122">
        <v>0</v>
      </c>
      <c r="J15" s="93">
        <f t="shared" si="0"/>
        <v>7519</v>
      </c>
    </row>
    <row r="16" spans="2:10" x14ac:dyDescent="0.25">
      <c r="B16" s="89"/>
      <c r="C16" s="17" t="s">
        <v>111</v>
      </c>
      <c r="D16" s="38">
        <v>7</v>
      </c>
      <c r="E16" s="122">
        <v>95902</v>
      </c>
      <c r="F16" s="122">
        <v>48242</v>
      </c>
      <c r="G16" s="122">
        <v>0</v>
      </c>
      <c r="H16" s="122">
        <v>0</v>
      </c>
      <c r="I16" s="122">
        <v>0</v>
      </c>
      <c r="J16" s="93">
        <f t="shared" si="0"/>
        <v>47660</v>
      </c>
    </row>
    <row r="17" spans="2:10" x14ac:dyDescent="0.25">
      <c r="B17" s="105"/>
      <c r="C17" s="17" t="s">
        <v>112</v>
      </c>
      <c r="D17" s="38">
        <v>8</v>
      </c>
      <c r="E17" s="122">
        <v>96282</v>
      </c>
      <c r="F17" s="122">
        <v>62304</v>
      </c>
      <c r="G17" s="122">
        <v>0</v>
      </c>
      <c r="H17" s="122">
        <v>0</v>
      </c>
      <c r="I17" s="122">
        <v>0</v>
      </c>
      <c r="J17" s="93">
        <f t="shared" si="0"/>
        <v>33978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273219</v>
      </c>
      <c r="F20" s="122">
        <v>142709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130510</v>
      </c>
    </row>
    <row r="21" spans="2:10" x14ac:dyDescent="0.25">
      <c r="B21" s="89"/>
      <c r="C21" s="17" t="s">
        <v>115</v>
      </c>
      <c r="D21" s="38">
        <v>10</v>
      </c>
      <c r="E21" s="122">
        <v>30747</v>
      </c>
      <c r="F21" s="122">
        <v>26986</v>
      </c>
      <c r="G21" s="122">
        <v>0</v>
      </c>
      <c r="H21" s="122">
        <v>0</v>
      </c>
      <c r="I21" s="122">
        <v>0</v>
      </c>
      <c r="J21" s="93">
        <f t="shared" si="1"/>
        <v>3761</v>
      </c>
    </row>
    <row r="22" spans="2:10" x14ac:dyDescent="0.25">
      <c r="B22" s="89"/>
      <c r="C22" s="17" t="s">
        <v>116</v>
      </c>
      <c r="D22" s="38">
        <v>11</v>
      </c>
      <c r="E22" s="122">
        <v>13123</v>
      </c>
      <c r="F22" s="122">
        <v>4676</v>
      </c>
      <c r="G22" s="122">
        <v>0</v>
      </c>
      <c r="H22" s="122">
        <v>0</v>
      </c>
      <c r="I22" s="122">
        <v>0</v>
      </c>
      <c r="J22" s="93">
        <f t="shared" si="1"/>
        <v>8447</v>
      </c>
    </row>
    <row r="23" spans="2:10" x14ac:dyDescent="0.25">
      <c r="B23" s="89"/>
      <c r="C23" s="17" t="s">
        <v>117</v>
      </c>
      <c r="D23" s="38">
        <v>12</v>
      </c>
      <c r="E23" s="122">
        <v>8940</v>
      </c>
      <c r="F23" s="122">
        <v>1311</v>
      </c>
      <c r="G23" s="122">
        <v>0</v>
      </c>
      <c r="H23" s="122">
        <v>0</v>
      </c>
      <c r="I23" s="122">
        <v>0</v>
      </c>
      <c r="J23" s="93">
        <f t="shared" si="1"/>
        <v>7629</v>
      </c>
    </row>
    <row r="24" spans="2:10" x14ac:dyDescent="0.25">
      <c r="B24" s="89"/>
      <c r="C24" s="17" t="s">
        <v>118</v>
      </c>
      <c r="D24" s="38">
        <v>13</v>
      </c>
      <c r="E24" s="122">
        <v>82</v>
      </c>
      <c r="F24" s="122">
        <v>0</v>
      </c>
      <c r="G24" s="122">
        <v>0</v>
      </c>
      <c r="H24" s="122">
        <v>0</v>
      </c>
      <c r="I24" s="122">
        <v>1</v>
      </c>
      <c r="J24" s="93">
        <f t="shared" si="1"/>
        <v>81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621077</v>
      </c>
      <c r="F26" s="122">
        <v>0</v>
      </c>
      <c r="G26" s="122">
        <v>567346</v>
      </c>
      <c r="H26" s="122">
        <v>0</v>
      </c>
      <c r="I26" s="122">
        <v>10283</v>
      </c>
      <c r="J26" s="93">
        <f t="shared" si="1"/>
        <v>43448</v>
      </c>
    </row>
    <row r="27" spans="2:10" x14ac:dyDescent="0.25">
      <c r="B27" s="89"/>
      <c r="C27" s="17" t="s">
        <v>121</v>
      </c>
      <c r="D27" s="38">
        <v>16</v>
      </c>
      <c r="E27" s="122">
        <v>2005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2005</v>
      </c>
    </row>
    <row r="28" spans="2:10" x14ac:dyDescent="0.25">
      <c r="B28" s="89"/>
      <c r="C28" s="17" t="s">
        <v>122</v>
      </c>
      <c r="D28" s="38">
        <v>17</v>
      </c>
      <c r="E28" s="122">
        <v>66284</v>
      </c>
      <c r="F28" s="122">
        <v>0</v>
      </c>
      <c r="G28" s="122">
        <v>17</v>
      </c>
      <c r="H28" s="122">
        <v>11</v>
      </c>
      <c r="I28" s="122">
        <v>0</v>
      </c>
      <c r="J28" s="93">
        <f t="shared" si="1"/>
        <v>66256</v>
      </c>
    </row>
    <row r="29" spans="2:10" x14ac:dyDescent="0.25">
      <c r="B29" s="89"/>
      <c r="C29" s="17" t="s">
        <v>124</v>
      </c>
      <c r="D29" s="38">
        <v>18</v>
      </c>
      <c r="E29" s="122">
        <v>198852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198852</v>
      </c>
    </row>
    <row r="30" spans="2:10" x14ac:dyDescent="0.25">
      <c r="B30" s="89"/>
      <c r="C30" s="17" t="s">
        <v>125</v>
      </c>
      <c r="D30" s="38">
        <v>19</v>
      </c>
      <c r="E30" s="122">
        <v>72589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72589</v>
      </c>
    </row>
    <row r="31" spans="2:10" x14ac:dyDescent="0.25">
      <c r="B31" s="89"/>
      <c r="C31" s="17" t="s">
        <v>126</v>
      </c>
      <c r="D31" s="38">
        <v>20</v>
      </c>
      <c r="E31" s="122">
        <v>8268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8268</v>
      </c>
    </row>
    <row r="32" spans="2:10" x14ac:dyDescent="0.25">
      <c r="B32" s="89"/>
      <c r="C32" s="17" t="s">
        <v>127</v>
      </c>
      <c r="D32" s="38">
        <v>21</v>
      </c>
      <c r="E32" s="122">
        <v>114798</v>
      </c>
      <c r="F32" s="122">
        <v>110737</v>
      </c>
      <c r="G32" s="122">
        <v>0</v>
      </c>
      <c r="H32" s="122">
        <v>0</v>
      </c>
      <c r="I32" s="122">
        <v>0</v>
      </c>
      <c r="J32" s="93">
        <f t="shared" si="1"/>
        <v>4061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8881650</v>
      </c>
      <c r="F33" s="127">
        <f t="shared" si="2"/>
        <v>1768641</v>
      </c>
      <c r="G33" s="127">
        <f t="shared" si="2"/>
        <v>567363</v>
      </c>
      <c r="H33" s="127">
        <f t="shared" si="2"/>
        <v>2459</v>
      </c>
      <c r="I33" s="127">
        <f t="shared" si="2"/>
        <v>15655</v>
      </c>
      <c r="J33" s="129">
        <f t="shared" si="2"/>
        <v>6527532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10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256" customWidth="1"/>
    <col min="2" max="2" width="2" style="256" customWidth="1"/>
    <col min="3" max="3" width="23.5546875" style="256" customWidth="1"/>
    <col min="4" max="4" width="3.33203125" style="256" customWidth="1"/>
    <col min="5" max="10" width="15.88671875" style="256" customWidth="1"/>
    <col min="11" max="12" width="9.109375" style="256" customWidth="1"/>
    <col min="13" max="16384" width="0" style="256" hidden="1"/>
  </cols>
  <sheetData>
    <row r="1" spans="2:10" ht="15.6" x14ac:dyDescent="0.3">
      <c r="B1" s="509" t="s">
        <v>371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474" t="s">
        <v>195</v>
      </c>
      <c r="J3" s="257" t="s">
        <v>130</v>
      </c>
    </row>
    <row r="4" spans="2:10" ht="5.0999999999999996" customHeight="1" x14ac:dyDescent="0.25">
      <c r="C4" s="258"/>
      <c r="D4" s="258"/>
      <c r="E4" s="259"/>
      <c r="F4" s="259"/>
      <c r="G4" s="259"/>
      <c r="H4" s="259"/>
      <c r="I4" s="259"/>
    </row>
    <row r="5" spans="2:10" x14ac:dyDescent="0.25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5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5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5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5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5">
      <c r="B10" s="265"/>
      <c r="C10" s="258" t="s">
        <v>105</v>
      </c>
      <c r="D10" s="270">
        <v>1</v>
      </c>
      <c r="E10" s="122">
        <v>12409638</v>
      </c>
      <c r="F10" s="122">
        <v>11914977</v>
      </c>
      <c r="G10" s="122">
        <v>0</v>
      </c>
      <c r="H10" s="122">
        <v>0</v>
      </c>
      <c r="I10" s="122">
        <v>0</v>
      </c>
      <c r="J10" s="93">
        <f>E10-F10-G10-H10-I10</f>
        <v>494661</v>
      </c>
    </row>
    <row r="11" spans="2:10" x14ac:dyDescent="0.25">
      <c r="B11" s="265"/>
      <c r="C11" s="258" t="s">
        <v>106</v>
      </c>
      <c r="D11" s="274">
        <v>2</v>
      </c>
      <c r="E11" s="122">
        <v>15036361</v>
      </c>
      <c r="F11" s="122">
        <v>0</v>
      </c>
      <c r="G11" s="122">
        <v>0</v>
      </c>
      <c r="H11" s="122">
        <v>0</v>
      </c>
      <c r="I11" s="122">
        <v>43842</v>
      </c>
      <c r="J11" s="93">
        <f t="shared" ref="J11:J17" si="0">E11-F11-G11-H11-I11</f>
        <v>14992519</v>
      </c>
    </row>
    <row r="12" spans="2:10" x14ac:dyDescent="0.25">
      <c r="B12" s="265"/>
      <c r="C12" s="258" t="s">
        <v>107</v>
      </c>
      <c r="D12" s="274">
        <v>3</v>
      </c>
      <c r="E12" s="122">
        <v>2644582</v>
      </c>
      <c r="F12" s="122">
        <v>1711766</v>
      </c>
      <c r="G12" s="122">
        <v>0</v>
      </c>
      <c r="H12" s="122">
        <v>0</v>
      </c>
      <c r="I12" s="122">
        <v>0</v>
      </c>
      <c r="J12" s="93">
        <f t="shared" si="0"/>
        <v>932816</v>
      </c>
    </row>
    <row r="13" spans="2:10" x14ac:dyDescent="0.25">
      <c r="B13" s="265"/>
      <c r="C13" s="258" t="s">
        <v>108</v>
      </c>
      <c r="D13" s="274">
        <v>4</v>
      </c>
      <c r="E13" s="122">
        <v>32055577</v>
      </c>
      <c r="F13" s="122">
        <v>0</v>
      </c>
      <c r="G13" s="122">
        <v>0</v>
      </c>
      <c r="H13" s="122">
        <v>21728</v>
      </c>
      <c r="I13" s="122">
        <v>3162</v>
      </c>
      <c r="J13" s="93">
        <f t="shared" si="0"/>
        <v>32030687</v>
      </c>
    </row>
    <row r="14" spans="2:10" x14ac:dyDescent="0.25">
      <c r="B14" s="265"/>
      <c r="C14" s="258" t="s">
        <v>109</v>
      </c>
      <c r="D14" s="274">
        <v>5</v>
      </c>
      <c r="E14" s="122">
        <v>9938112</v>
      </c>
      <c r="F14" s="122">
        <v>51807</v>
      </c>
      <c r="G14" s="122">
        <v>0</v>
      </c>
      <c r="H14" s="122">
        <v>45</v>
      </c>
      <c r="I14" s="122">
        <v>3050</v>
      </c>
      <c r="J14" s="93">
        <f t="shared" si="0"/>
        <v>9883210</v>
      </c>
    </row>
    <row r="15" spans="2:10" x14ac:dyDescent="0.25">
      <c r="B15" s="265"/>
      <c r="C15" s="258" t="s">
        <v>110</v>
      </c>
      <c r="D15" s="274">
        <v>6</v>
      </c>
      <c r="E15" s="122">
        <v>940805</v>
      </c>
      <c r="F15" s="122">
        <v>916838</v>
      </c>
      <c r="G15" s="122">
        <v>0</v>
      </c>
      <c r="H15" s="122">
        <v>0</v>
      </c>
      <c r="I15" s="122">
        <v>0</v>
      </c>
      <c r="J15" s="93">
        <f t="shared" si="0"/>
        <v>23967</v>
      </c>
    </row>
    <row r="16" spans="2:10" x14ac:dyDescent="0.25">
      <c r="B16" s="265"/>
      <c r="C16" s="258" t="s">
        <v>111</v>
      </c>
      <c r="D16" s="274">
        <v>7</v>
      </c>
      <c r="E16" s="122">
        <v>1203516</v>
      </c>
      <c r="F16" s="122">
        <v>516951</v>
      </c>
      <c r="G16" s="122">
        <v>0</v>
      </c>
      <c r="H16" s="122">
        <v>0</v>
      </c>
      <c r="I16" s="122">
        <v>0</v>
      </c>
      <c r="J16" s="93">
        <f t="shared" si="0"/>
        <v>686565</v>
      </c>
    </row>
    <row r="17" spans="2:10" x14ac:dyDescent="0.25">
      <c r="B17" s="271"/>
      <c r="C17" s="258" t="s">
        <v>112</v>
      </c>
      <c r="D17" s="274">
        <v>8</v>
      </c>
      <c r="E17" s="122">
        <v>841507</v>
      </c>
      <c r="F17" s="122">
        <v>511335</v>
      </c>
      <c r="G17" s="122">
        <v>0</v>
      </c>
      <c r="H17" s="122">
        <v>0</v>
      </c>
      <c r="I17" s="122">
        <v>0</v>
      </c>
      <c r="J17" s="93">
        <f t="shared" si="0"/>
        <v>330172</v>
      </c>
    </row>
    <row r="18" spans="2:10" ht="3.9" customHeight="1" x14ac:dyDescent="0.25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5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5">
      <c r="B20" s="265"/>
      <c r="C20" s="258" t="s">
        <v>114</v>
      </c>
      <c r="D20" s="270">
        <v>9</v>
      </c>
      <c r="E20" s="122">
        <v>3433734</v>
      </c>
      <c r="F20" s="122">
        <v>1978527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1455207</v>
      </c>
    </row>
    <row r="21" spans="2:10" x14ac:dyDescent="0.25">
      <c r="B21" s="265"/>
      <c r="C21" s="258" t="s">
        <v>115</v>
      </c>
      <c r="D21" s="274">
        <v>10</v>
      </c>
      <c r="E21" s="122">
        <v>328118</v>
      </c>
      <c r="F21" s="122">
        <v>277620</v>
      </c>
      <c r="G21" s="122">
        <v>0</v>
      </c>
      <c r="H21" s="122">
        <v>0</v>
      </c>
      <c r="I21" s="122">
        <v>0</v>
      </c>
      <c r="J21" s="93">
        <f t="shared" si="1"/>
        <v>50498</v>
      </c>
    </row>
    <row r="22" spans="2:10" x14ac:dyDescent="0.25">
      <c r="B22" s="265"/>
      <c r="C22" s="258" t="s">
        <v>116</v>
      </c>
      <c r="D22" s="274">
        <v>11</v>
      </c>
      <c r="E22" s="122">
        <v>147940</v>
      </c>
      <c r="F22" s="122">
        <v>48167</v>
      </c>
      <c r="G22" s="122">
        <v>0</v>
      </c>
      <c r="H22" s="122">
        <v>0</v>
      </c>
      <c r="I22" s="122">
        <v>0</v>
      </c>
      <c r="J22" s="93">
        <f t="shared" si="1"/>
        <v>99773</v>
      </c>
    </row>
    <row r="23" spans="2:10" x14ac:dyDescent="0.25">
      <c r="B23" s="265"/>
      <c r="C23" s="258" t="s">
        <v>117</v>
      </c>
      <c r="D23" s="274">
        <v>12</v>
      </c>
      <c r="E23" s="122">
        <v>126370</v>
      </c>
      <c r="F23" s="122">
        <v>23392</v>
      </c>
      <c r="G23" s="122">
        <v>0</v>
      </c>
      <c r="H23" s="122">
        <v>0</v>
      </c>
      <c r="I23" s="122">
        <v>0</v>
      </c>
      <c r="J23" s="93">
        <f t="shared" si="1"/>
        <v>102978</v>
      </c>
    </row>
    <row r="24" spans="2:10" x14ac:dyDescent="0.25">
      <c r="B24" s="265"/>
      <c r="C24" s="258" t="s">
        <v>118</v>
      </c>
      <c r="D24" s="274">
        <v>13</v>
      </c>
      <c r="E24" s="122">
        <v>3489</v>
      </c>
      <c r="F24" s="122">
        <v>0</v>
      </c>
      <c r="G24" s="122">
        <v>0</v>
      </c>
      <c r="H24" s="122">
        <v>0</v>
      </c>
      <c r="I24" s="122">
        <v>1</v>
      </c>
      <c r="J24" s="93">
        <f t="shared" si="1"/>
        <v>3488</v>
      </c>
    </row>
    <row r="25" spans="2:10" x14ac:dyDescent="0.25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265"/>
      <c r="C26" s="258" t="s">
        <v>120</v>
      </c>
      <c r="D26" s="274">
        <v>15</v>
      </c>
      <c r="E26" s="122">
        <v>5507803</v>
      </c>
      <c r="F26" s="122">
        <v>0</v>
      </c>
      <c r="G26" s="122">
        <v>4949229</v>
      </c>
      <c r="H26" s="122">
        <v>0</v>
      </c>
      <c r="I26" s="122">
        <v>112307</v>
      </c>
      <c r="J26" s="93">
        <f t="shared" si="1"/>
        <v>446267</v>
      </c>
    </row>
    <row r="27" spans="2:10" x14ac:dyDescent="0.25">
      <c r="B27" s="265"/>
      <c r="C27" s="258" t="s">
        <v>121</v>
      </c>
      <c r="D27" s="274">
        <v>16</v>
      </c>
      <c r="E27" s="122">
        <v>18431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18431</v>
      </c>
    </row>
    <row r="28" spans="2:10" x14ac:dyDescent="0.25">
      <c r="B28" s="265"/>
      <c r="C28" s="258" t="s">
        <v>122</v>
      </c>
      <c r="D28" s="274">
        <v>17</v>
      </c>
      <c r="E28" s="122">
        <v>821983</v>
      </c>
      <c r="F28" s="122">
        <v>124</v>
      </c>
      <c r="G28" s="122">
        <v>231</v>
      </c>
      <c r="H28" s="122">
        <v>111</v>
      </c>
      <c r="I28" s="122">
        <v>0</v>
      </c>
      <c r="J28" s="93">
        <f t="shared" si="1"/>
        <v>821517</v>
      </c>
    </row>
    <row r="29" spans="2:10" x14ac:dyDescent="0.25">
      <c r="B29" s="265"/>
      <c r="C29" s="258" t="s">
        <v>124</v>
      </c>
      <c r="D29" s="274">
        <v>18</v>
      </c>
      <c r="E29" s="122">
        <v>1934392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1934392</v>
      </c>
    </row>
    <row r="30" spans="2:10" x14ac:dyDescent="0.25">
      <c r="B30" s="265"/>
      <c r="C30" s="258" t="s">
        <v>125</v>
      </c>
      <c r="D30" s="274">
        <v>19</v>
      </c>
      <c r="E30" s="122">
        <v>709372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709372</v>
      </c>
    </row>
    <row r="31" spans="2:10" x14ac:dyDescent="0.25">
      <c r="B31" s="265"/>
      <c r="C31" s="258" t="s">
        <v>126</v>
      </c>
      <c r="D31" s="274">
        <v>20</v>
      </c>
      <c r="E31" s="122">
        <v>124172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124172</v>
      </c>
    </row>
    <row r="32" spans="2:10" x14ac:dyDescent="0.25">
      <c r="B32" s="265"/>
      <c r="C32" s="258" t="s">
        <v>127</v>
      </c>
      <c r="D32" s="274">
        <v>21</v>
      </c>
      <c r="E32" s="122">
        <v>906849</v>
      </c>
      <c r="F32" s="122">
        <v>851886</v>
      </c>
      <c r="G32" s="122">
        <v>0</v>
      </c>
      <c r="H32" s="122">
        <v>0</v>
      </c>
      <c r="I32" s="122">
        <v>0</v>
      </c>
      <c r="J32" s="93">
        <f t="shared" si="1"/>
        <v>54963</v>
      </c>
    </row>
    <row r="33" spans="2:10" x14ac:dyDescent="0.25">
      <c r="B33" s="276" t="s">
        <v>128</v>
      </c>
      <c r="C33" s="277"/>
      <c r="D33" s="278">
        <v>22</v>
      </c>
      <c r="E33" s="127">
        <f t="shared" ref="E33:J33" si="2">SUM(E10:E32)</f>
        <v>89132751</v>
      </c>
      <c r="F33" s="127">
        <f t="shared" si="2"/>
        <v>18803390</v>
      </c>
      <c r="G33" s="127">
        <f t="shared" si="2"/>
        <v>4949460</v>
      </c>
      <c r="H33" s="127">
        <f t="shared" si="2"/>
        <v>21884</v>
      </c>
      <c r="I33" s="127">
        <f t="shared" si="2"/>
        <v>162362</v>
      </c>
      <c r="J33" s="129">
        <f t="shared" si="2"/>
        <v>65195655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30" display="Inhalt!F30" xr:uid="{00000000-0004-0000-1100-000000000000}"/>
    <hyperlink ref="F30" location="'Tab 7j'!J1" display="'Tab 7j'!J1" xr:uid="{00000000-0004-0000-1100-000001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354" t="s">
        <v>370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196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5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5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207</v>
      </c>
      <c r="E10" s="92">
        <v>1</v>
      </c>
      <c r="F10" s="282">
        <v>119214</v>
      </c>
      <c r="G10" s="282">
        <v>0</v>
      </c>
      <c r="H10" s="282">
        <f>F10+G10</f>
        <v>119214</v>
      </c>
      <c r="I10" s="282">
        <v>144775</v>
      </c>
    </row>
    <row r="11" spans="2:9" x14ac:dyDescent="0.25">
      <c r="B11" s="89"/>
      <c r="C11" s="29"/>
      <c r="D11" s="36" t="s">
        <v>208</v>
      </c>
      <c r="E11" s="38">
        <v>2</v>
      </c>
      <c r="F11" s="282">
        <v>16825476</v>
      </c>
      <c r="G11" s="282">
        <v>1508097</v>
      </c>
      <c r="H11" s="282">
        <f t="shared" ref="H11:H26" si="0">F11+G11</f>
        <v>18333573</v>
      </c>
      <c r="I11" s="282">
        <v>18279619</v>
      </c>
    </row>
    <row r="12" spans="2:9" x14ac:dyDescent="0.25">
      <c r="B12" s="89"/>
      <c r="C12" s="17" t="s">
        <v>209</v>
      </c>
      <c r="D12" s="36"/>
      <c r="E12" s="38">
        <v>3</v>
      </c>
      <c r="F12" s="282">
        <f>F10+F11</f>
        <v>16944690</v>
      </c>
      <c r="G12" s="282">
        <f>G10+G11</f>
        <v>1508097</v>
      </c>
      <c r="H12" s="282">
        <f>H10+H11</f>
        <v>18452787</v>
      </c>
      <c r="I12" s="282">
        <f>I10+I11</f>
        <v>18424394</v>
      </c>
    </row>
    <row r="13" spans="2:9" x14ac:dyDescent="0.25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5">
      <c r="B14" s="89"/>
      <c r="C14" s="29"/>
      <c r="D14" s="36" t="s">
        <v>105</v>
      </c>
      <c r="E14" s="92">
        <v>4</v>
      </c>
      <c r="F14" s="289">
        <v>314387</v>
      </c>
      <c r="G14" s="289">
        <v>3529</v>
      </c>
      <c r="H14" s="289">
        <f t="shared" si="0"/>
        <v>317916</v>
      </c>
      <c r="I14" s="282">
        <v>315092</v>
      </c>
    </row>
    <row r="15" spans="2:9" x14ac:dyDescent="0.25">
      <c r="B15" s="89"/>
      <c r="C15" s="29"/>
      <c r="D15" s="36" t="s">
        <v>106</v>
      </c>
      <c r="E15" s="38">
        <v>5</v>
      </c>
      <c r="F15" s="289">
        <v>2793122</v>
      </c>
      <c r="G15" s="289">
        <v>13966</v>
      </c>
      <c r="H15" s="289">
        <f t="shared" si="0"/>
        <v>2807088</v>
      </c>
      <c r="I15" s="282">
        <v>2785434</v>
      </c>
    </row>
    <row r="16" spans="2:9" x14ac:dyDescent="0.25">
      <c r="B16" s="89"/>
      <c r="C16" s="29"/>
      <c r="D16" s="36" t="s">
        <v>107</v>
      </c>
      <c r="E16" s="38">
        <v>6</v>
      </c>
      <c r="F16" s="289">
        <v>432032</v>
      </c>
      <c r="G16" s="289">
        <v>0</v>
      </c>
      <c r="H16" s="289">
        <f t="shared" si="0"/>
        <v>432032</v>
      </c>
      <c r="I16" s="282">
        <v>430027</v>
      </c>
    </row>
    <row r="17" spans="2:9" x14ac:dyDescent="0.25">
      <c r="B17" s="89"/>
      <c r="C17" s="29"/>
      <c r="D17" s="36" t="s">
        <v>108</v>
      </c>
      <c r="E17" s="38">
        <v>7</v>
      </c>
      <c r="F17" s="289">
        <v>5897476</v>
      </c>
      <c r="G17" s="289">
        <v>488143</v>
      </c>
      <c r="H17" s="289">
        <f t="shared" si="0"/>
        <v>6385619</v>
      </c>
      <c r="I17" s="282">
        <v>6295136</v>
      </c>
    </row>
    <row r="18" spans="2:9" x14ac:dyDescent="0.25">
      <c r="B18" s="89"/>
      <c r="C18" s="29"/>
      <c r="D18" s="36" t="s">
        <v>109</v>
      </c>
      <c r="E18" s="38">
        <v>8</v>
      </c>
      <c r="F18" s="289">
        <v>2057811</v>
      </c>
      <c r="G18" s="289">
        <v>2849</v>
      </c>
      <c r="H18" s="289">
        <f t="shared" si="0"/>
        <v>2060660</v>
      </c>
      <c r="I18" s="282">
        <v>2056267</v>
      </c>
    </row>
    <row r="19" spans="2:9" x14ac:dyDescent="0.25">
      <c r="B19" s="89"/>
      <c r="C19" s="29"/>
      <c r="D19" s="36" t="s">
        <v>110</v>
      </c>
      <c r="E19" s="92">
        <v>9</v>
      </c>
      <c r="F19" s="289">
        <v>437919</v>
      </c>
      <c r="G19" s="289">
        <v>0</v>
      </c>
      <c r="H19" s="289">
        <f t="shared" si="0"/>
        <v>437919</v>
      </c>
      <c r="I19" s="282">
        <v>465863</v>
      </c>
    </row>
    <row r="20" spans="2:9" x14ac:dyDescent="0.25">
      <c r="B20" s="89"/>
      <c r="C20" s="29"/>
      <c r="D20" s="36" t="s">
        <v>111</v>
      </c>
      <c r="E20" s="38">
        <v>10</v>
      </c>
      <c r="F20" s="289">
        <v>270498</v>
      </c>
      <c r="G20" s="289">
        <v>0</v>
      </c>
      <c r="H20" s="289">
        <f t="shared" si="0"/>
        <v>270498</v>
      </c>
      <c r="I20" s="282">
        <v>298660</v>
      </c>
    </row>
    <row r="21" spans="2:9" x14ac:dyDescent="0.25">
      <c r="B21" s="89"/>
      <c r="C21" s="29"/>
      <c r="D21" s="36" t="s">
        <v>112</v>
      </c>
      <c r="E21" s="38">
        <v>11</v>
      </c>
      <c r="F21" s="289">
        <v>1051120</v>
      </c>
      <c r="G21" s="289">
        <v>0</v>
      </c>
      <c r="H21" s="289">
        <f t="shared" si="0"/>
        <v>1051120</v>
      </c>
      <c r="I21" s="282">
        <v>958127</v>
      </c>
    </row>
    <row r="22" spans="2:9" x14ac:dyDescent="0.25">
      <c r="B22" s="89"/>
      <c r="C22" s="29"/>
      <c r="D22" s="36" t="s">
        <v>114</v>
      </c>
      <c r="E22" s="38">
        <v>12</v>
      </c>
      <c r="F22" s="289">
        <v>67207</v>
      </c>
      <c r="G22" s="289">
        <v>0</v>
      </c>
      <c r="H22" s="289">
        <f t="shared" si="0"/>
        <v>67207</v>
      </c>
      <c r="I22" s="282">
        <v>69930</v>
      </c>
    </row>
    <row r="23" spans="2:9" x14ac:dyDescent="0.25">
      <c r="B23" s="89"/>
      <c r="C23" s="29"/>
      <c r="D23" s="36" t="s">
        <v>115</v>
      </c>
      <c r="E23" s="38">
        <v>13</v>
      </c>
      <c r="F23" s="289">
        <v>720</v>
      </c>
      <c r="G23" s="289">
        <v>0</v>
      </c>
      <c r="H23" s="289">
        <f t="shared" si="0"/>
        <v>720</v>
      </c>
      <c r="I23" s="282">
        <v>696</v>
      </c>
    </row>
    <row r="24" spans="2:9" x14ac:dyDescent="0.25">
      <c r="B24" s="89"/>
      <c r="C24" s="29"/>
      <c r="D24" s="36" t="s">
        <v>116</v>
      </c>
      <c r="E24" s="38">
        <v>14</v>
      </c>
      <c r="F24" s="289">
        <v>10384</v>
      </c>
      <c r="G24" s="289">
        <v>0</v>
      </c>
      <c r="H24" s="289">
        <f t="shared" si="0"/>
        <v>10384</v>
      </c>
      <c r="I24" s="282">
        <v>14912</v>
      </c>
    </row>
    <row r="25" spans="2:9" x14ac:dyDescent="0.25">
      <c r="B25" s="89"/>
      <c r="C25" s="29"/>
      <c r="D25" s="36" t="s">
        <v>117</v>
      </c>
      <c r="E25" s="38">
        <v>15</v>
      </c>
      <c r="F25" s="289">
        <v>9087</v>
      </c>
      <c r="G25" s="289">
        <v>0</v>
      </c>
      <c r="H25" s="289">
        <f t="shared" si="0"/>
        <v>9087</v>
      </c>
      <c r="I25" s="282">
        <v>9704</v>
      </c>
    </row>
    <row r="26" spans="2:9" x14ac:dyDescent="0.25">
      <c r="B26" s="89"/>
      <c r="C26" s="29"/>
      <c r="D26" s="36" t="s">
        <v>118</v>
      </c>
      <c r="E26" s="38">
        <v>16</v>
      </c>
      <c r="F26" s="289">
        <v>1916</v>
      </c>
      <c r="G26" s="289">
        <v>0</v>
      </c>
      <c r="H26" s="289">
        <f t="shared" si="0"/>
        <v>1916</v>
      </c>
      <c r="I26" s="282">
        <v>1750</v>
      </c>
    </row>
    <row r="27" spans="2:9" x14ac:dyDescent="0.25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289">
        <v>1194000</v>
      </c>
      <c r="G28" s="289">
        <v>235370</v>
      </c>
      <c r="H28" s="289">
        <f t="shared" si="1"/>
        <v>1429370</v>
      </c>
      <c r="I28" s="282">
        <v>1406732</v>
      </c>
    </row>
    <row r="29" spans="2:9" x14ac:dyDescent="0.25">
      <c r="B29" s="89"/>
      <c r="C29" s="29"/>
      <c r="D29" s="36" t="s">
        <v>121</v>
      </c>
      <c r="E29" s="38">
        <v>19</v>
      </c>
      <c r="F29" s="289">
        <v>8115</v>
      </c>
      <c r="G29" s="289">
        <v>0</v>
      </c>
      <c r="H29" s="289">
        <f t="shared" si="1"/>
        <v>8115</v>
      </c>
      <c r="I29" s="282">
        <v>3007</v>
      </c>
    </row>
    <row r="30" spans="2:9" x14ac:dyDescent="0.25">
      <c r="B30" s="89"/>
      <c r="C30" s="29"/>
      <c r="D30" s="36" t="s">
        <v>122</v>
      </c>
      <c r="E30" s="38">
        <v>20</v>
      </c>
      <c r="F30" s="289">
        <v>347489</v>
      </c>
      <c r="G30" s="289">
        <v>0</v>
      </c>
      <c r="H30" s="289">
        <f t="shared" si="1"/>
        <v>347489</v>
      </c>
      <c r="I30" s="282">
        <v>372706</v>
      </c>
    </row>
    <row r="31" spans="2:9" x14ac:dyDescent="0.25">
      <c r="B31" s="89"/>
      <c r="C31" s="29"/>
      <c r="D31" s="36" t="s">
        <v>124</v>
      </c>
      <c r="E31" s="38">
        <v>21</v>
      </c>
      <c r="F31" s="289">
        <v>163288</v>
      </c>
      <c r="G31" s="289">
        <v>0</v>
      </c>
      <c r="H31" s="289">
        <f t="shared" si="1"/>
        <v>163288</v>
      </c>
      <c r="I31" s="282">
        <v>201630</v>
      </c>
    </row>
    <row r="32" spans="2:9" x14ac:dyDescent="0.25">
      <c r="B32" s="89"/>
      <c r="C32" s="29"/>
      <c r="D32" s="36" t="s">
        <v>125</v>
      </c>
      <c r="E32" s="38">
        <v>22</v>
      </c>
      <c r="F32" s="289">
        <v>132849</v>
      </c>
      <c r="G32" s="289">
        <v>109181</v>
      </c>
      <c r="H32" s="289">
        <f t="shared" si="1"/>
        <v>242030</v>
      </c>
      <c r="I32" s="282">
        <v>210013</v>
      </c>
    </row>
    <row r="33" spans="2:9" x14ac:dyDescent="0.25">
      <c r="B33" s="89"/>
      <c r="C33" s="29"/>
      <c r="D33" s="36" t="s">
        <v>126</v>
      </c>
      <c r="E33" s="38">
        <v>23</v>
      </c>
      <c r="F33" s="289">
        <v>71878</v>
      </c>
      <c r="G33" s="289">
        <v>0</v>
      </c>
      <c r="H33" s="289">
        <f t="shared" si="1"/>
        <v>71878</v>
      </c>
      <c r="I33" s="282">
        <v>71975</v>
      </c>
    </row>
    <row r="34" spans="2:9" x14ac:dyDescent="0.25">
      <c r="B34" s="89"/>
      <c r="C34" s="29"/>
      <c r="D34" s="36" t="s">
        <v>127</v>
      </c>
      <c r="E34" s="38">
        <v>24</v>
      </c>
      <c r="F34" s="289">
        <v>328799</v>
      </c>
      <c r="G34" s="289">
        <v>0</v>
      </c>
      <c r="H34" s="289">
        <f t="shared" si="1"/>
        <v>328799</v>
      </c>
      <c r="I34" s="282">
        <v>307237</v>
      </c>
    </row>
    <row r="35" spans="2:9" x14ac:dyDescent="0.25">
      <c r="B35" s="89"/>
      <c r="C35" s="29" t="s">
        <v>209</v>
      </c>
      <c r="D35" s="36"/>
      <c r="E35" s="38">
        <v>25</v>
      </c>
      <c r="F35" s="289">
        <f>SUM(F14:F34)</f>
        <v>15590097</v>
      </c>
      <c r="G35" s="289">
        <f>SUM(G14:G34)</f>
        <v>853038</v>
      </c>
      <c r="H35" s="289">
        <f t="shared" si="1"/>
        <v>16443135</v>
      </c>
      <c r="I35" s="282">
        <f>SUM(I14:I34)</f>
        <v>16274898</v>
      </c>
    </row>
    <row r="36" spans="2:9" x14ac:dyDescent="0.25">
      <c r="B36" s="82" t="s">
        <v>128</v>
      </c>
      <c r="C36" s="290"/>
      <c r="D36" s="132"/>
      <c r="E36" s="133">
        <v>26</v>
      </c>
      <c r="F36" s="291">
        <f>F12+F35</f>
        <v>32534787</v>
      </c>
      <c r="G36" s="291">
        <f>G12+G35</f>
        <v>2361135</v>
      </c>
      <c r="H36" s="291">
        <f>H12+H35</f>
        <v>34895922</v>
      </c>
      <c r="I36" s="292">
        <f>I12+I35</f>
        <v>34699292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12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483" customWidth="1"/>
    <col min="2" max="2" width="0" style="483" hidden="1" customWidth="1"/>
    <col min="3" max="3" width="26.6640625" style="483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5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5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5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2.8" x14ac:dyDescent="0.4">
      <c r="D5" s="483"/>
      <c r="E5" s="483"/>
      <c r="F5" s="487" t="str">
        <f>Deckblatt!D36</f>
        <v>Monat: November 2021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5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5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5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5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5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5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5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2.8" x14ac:dyDescent="0.4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5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5">
      <c r="B15" s="483">
        <v>1</v>
      </c>
      <c r="D15" s="480"/>
      <c r="E15" s="480" t="s">
        <v>298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5">
      <c r="B16" s="483">
        <v>2</v>
      </c>
      <c r="D16" s="480"/>
      <c r="E16" s="480" t="s">
        <v>299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5">
      <c r="B17" s="483">
        <v>3</v>
      </c>
      <c r="D17" s="480"/>
      <c r="E17" s="480" t="s">
        <v>300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5">
      <c r="B18" s="483">
        <v>4</v>
      </c>
      <c r="D18" s="480"/>
      <c r="E18" s="480" t="s">
        <v>301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5">
      <c r="B19" s="483">
        <v>5</v>
      </c>
      <c r="D19" s="480"/>
      <c r="E19" s="480" t="s">
        <v>302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5">
      <c r="B20" s="483">
        <v>6</v>
      </c>
      <c r="D20" s="480"/>
      <c r="E20" s="480" t="s">
        <v>308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5">
      <c r="B21" s="483">
        <v>7</v>
      </c>
      <c r="D21" s="480"/>
      <c r="E21" s="480" t="s">
        <v>309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5">
      <c r="B22" s="483">
        <v>8</v>
      </c>
      <c r="D22" s="480"/>
      <c r="E22" s="480" t="s">
        <v>310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5">
      <c r="B23" s="483">
        <v>9</v>
      </c>
      <c r="D23" s="480"/>
      <c r="E23" s="480" t="s">
        <v>311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5">
      <c r="B24" s="483">
        <v>10</v>
      </c>
      <c r="D24" s="480"/>
      <c r="E24" s="480" t="s">
        <v>303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5">
      <c r="B25" s="483">
        <v>11</v>
      </c>
      <c r="D25" s="480"/>
      <c r="E25" s="480" t="s">
        <v>312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5">
      <c r="B26" s="483">
        <v>12</v>
      </c>
      <c r="D26" s="480"/>
      <c r="E26" s="480" t="s">
        <v>313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5">
      <c r="B27" s="483">
        <v>13</v>
      </c>
      <c r="D27" s="480"/>
      <c r="E27" s="480" t="s">
        <v>314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5">
      <c r="B28" s="483">
        <v>14</v>
      </c>
      <c r="D28" s="480"/>
      <c r="E28" s="480" t="s">
        <v>315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5">
      <c r="B29" s="483">
        <v>15</v>
      </c>
      <c r="D29" s="480"/>
      <c r="E29" s="480" t="s">
        <v>304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5">
      <c r="B30" s="483">
        <v>16</v>
      </c>
      <c r="D30" s="480"/>
      <c r="E30" s="480" t="s">
        <v>316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5">
      <c r="B31" s="483">
        <v>17</v>
      </c>
      <c r="D31" s="480"/>
      <c r="E31" s="480" t="s">
        <v>305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5">
      <c r="B32" s="483">
        <v>18</v>
      </c>
      <c r="D32" s="480"/>
      <c r="E32" s="480" t="s">
        <v>306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5">
      <c r="B33" s="483">
        <v>19</v>
      </c>
      <c r="D33" s="480"/>
      <c r="E33" s="480" t="s">
        <v>307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5">
      <c r="B34" s="483">
        <v>20</v>
      </c>
      <c r="D34" s="480"/>
      <c r="E34" s="480" t="s">
        <v>317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5">
      <c r="B35" s="483">
        <v>21</v>
      </c>
      <c r="D35" s="480"/>
      <c r="E35" s="480" t="s">
        <v>318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5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5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5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5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5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5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5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5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5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5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5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5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5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5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5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5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&amp;R12.8.2022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443"/>
      <c r="B1" s="443" t="s">
        <v>370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3">
      <c r="A3" s="402" t="s">
        <v>360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3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" customHeight="1" x14ac:dyDescent="0.3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" customHeight="1" x14ac:dyDescent="0.3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" customHeight="1" x14ac:dyDescent="0.3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" customHeight="1" x14ac:dyDescent="0.3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" customHeight="1" x14ac:dyDescent="0.3">
      <c r="A9" s="424" t="s">
        <v>357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3">
      <c r="A10" s="407" t="s">
        <v>278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3">
      <c r="A11" s="432"/>
      <c r="B11" s="433" t="s">
        <v>358</v>
      </c>
      <c r="C11" s="434">
        <v>1</v>
      </c>
      <c r="D11" s="458">
        <v>10269.5</v>
      </c>
      <c r="E11" s="459">
        <v>7375.24</v>
      </c>
      <c r="F11" s="462">
        <f t="shared" si="0"/>
        <v>39.242926331888867</v>
      </c>
      <c r="G11" s="460">
        <v>147210.57999999999</v>
      </c>
      <c r="H11" s="459">
        <v>118510.03</v>
      </c>
      <c r="I11" s="462">
        <f t="shared" si="1"/>
        <v>24.217823588433802</v>
      </c>
      <c r="J11" s="402"/>
    </row>
    <row r="12" spans="1:11" ht="18" customHeight="1" x14ac:dyDescent="0.3">
      <c r="A12" s="435"/>
      <c r="B12" s="436" t="s">
        <v>359</v>
      </c>
      <c r="C12" s="431">
        <v>2</v>
      </c>
      <c r="D12" s="458">
        <v>88764</v>
      </c>
      <c r="E12" s="459">
        <v>78844</v>
      </c>
      <c r="F12" s="462">
        <f t="shared" si="0"/>
        <v>12.581807112779671</v>
      </c>
      <c r="G12" s="460">
        <v>910295</v>
      </c>
      <c r="H12" s="459">
        <v>903477</v>
      </c>
      <c r="I12" s="462">
        <f t="shared" si="1"/>
        <v>0.75464012918978085</v>
      </c>
      <c r="J12" s="402"/>
    </row>
    <row r="13" spans="1:11" ht="18" hidden="1" customHeight="1" x14ac:dyDescent="0.3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3">
      <c r="A14" s="435" t="s">
        <v>361</v>
      </c>
      <c r="B14" s="436"/>
      <c r="C14" s="431">
        <v>3</v>
      </c>
      <c r="D14" s="458">
        <v>201176</v>
      </c>
      <c r="E14" s="459">
        <v>229236</v>
      </c>
      <c r="F14" s="462">
        <f t="shared" si="0"/>
        <v>-12.240660280235218</v>
      </c>
      <c r="G14" s="460">
        <v>2370205</v>
      </c>
      <c r="H14" s="459">
        <v>2816227</v>
      </c>
      <c r="I14" s="462">
        <f t="shared" si="1"/>
        <v>-15.83757275248054</v>
      </c>
      <c r="J14" s="402"/>
    </row>
    <row r="15" spans="1:11" ht="18" hidden="1" customHeight="1" x14ac:dyDescent="0.3">
      <c r="A15" s="440"/>
      <c r="B15" s="439" t="s">
        <v>282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95" customHeight="1" x14ac:dyDescent="0.3">
      <c r="A16" s="519" t="s">
        <v>293</v>
      </c>
      <c r="B16" s="520"/>
      <c r="C16" s="520"/>
      <c r="D16" s="520"/>
      <c r="E16" s="520"/>
      <c r="F16" s="520"/>
      <c r="G16" s="520"/>
      <c r="H16" s="520"/>
      <c r="I16" s="520"/>
      <c r="J16" s="402"/>
    </row>
    <row r="17" spans="1:10" s="10" customFormat="1" ht="11.25" customHeight="1" x14ac:dyDescent="0.25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5">
      <c r="A18" s="489"/>
      <c r="B18" s="441"/>
      <c r="C18" s="441"/>
      <c r="G18" s="441"/>
      <c r="H18" s="441"/>
      <c r="I18" s="441"/>
      <c r="J18" s="441"/>
    </row>
    <row r="19" spans="1:10" ht="15.9" customHeight="1" x14ac:dyDescent="0.3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3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507" t="s">
        <v>370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212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5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5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5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298" t="s">
        <v>26</v>
      </c>
      <c r="C10" s="104" t="s">
        <v>225</v>
      </c>
      <c r="D10" s="286"/>
      <c r="E10" s="91">
        <v>46931</v>
      </c>
      <c r="F10" s="299"/>
      <c r="G10" s="299"/>
      <c r="H10" s="93">
        <v>19325</v>
      </c>
    </row>
    <row r="11" spans="2:8" x14ac:dyDescent="0.25">
      <c r="B11" s="32" t="s">
        <v>26</v>
      </c>
      <c r="C11" s="104" t="s">
        <v>226</v>
      </c>
      <c r="D11" s="293" t="s">
        <v>227</v>
      </c>
      <c r="E11" s="300">
        <v>2023</v>
      </c>
      <c r="F11" s="91">
        <v>11004</v>
      </c>
      <c r="G11" s="91">
        <v>35276</v>
      </c>
      <c r="H11" s="93">
        <v>1146</v>
      </c>
    </row>
    <row r="12" spans="2:8" x14ac:dyDescent="0.25">
      <c r="B12" s="32" t="s">
        <v>26</v>
      </c>
      <c r="C12" s="104" t="s">
        <v>228</v>
      </c>
      <c r="D12" s="294"/>
      <c r="E12" s="300">
        <v>1708</v>
      </c>
      <c r="F12" s="93"/>
      <c r="G12" s="93"/>
      <c r="H12" s="93">
        <v>631</v>
      </c>
    </row>
    <row r="13" spans="2:8" x14ac:dyDescent="0.25">
      <c r="B13" s="191" t="s">
        <v>26</v>
      </c>
      <c r="C13" s="104" t="s">
        <v>229</v>
      </c>
      <c r="D13" s="32" t="s">
        <v>230</v>
      </c>
      <c r="E13" s="300">
        <v>15672</v>
      </c>
      <c r="F13" s="300">
        <v>3758</v>
      </c>
      <c r="G13" s="300">
        <v>8125</v>
      </c>
      <c r="H13" s="300">
        <v>8746</v>
      </c>
    </row>
    <row r="14" spans="2:8" x14ac:dyDescent="0.25">
      <c r="B14" s="32" t="s">
        <v>26</v>
      </c>
      <c r="C14" s="104" t="s">
        <v>231</v>
      </c>
      <c r="D14" s="38" t="s">
        <v>232</v>
      </c>
      <c r="E14" s="300">
        <v>17879</v>
      </c>
      <c r="F14" s="300">
        <v>1872</v>
      </c>
      <c r="G14" s="300">
        <v>10507</v>
      </c>
      <c r="H14" s="300">
        <v>7159</v>
      </c>
    </row>
    <row r="15" spans="2:8" x14ac:dyDescent="0.25">
      <c r="B15" s="32" t="s">
        <v>26</v>
      </c>
      <c r="C15" s="104" t="s">
        <v>233</v>
      </c>
      <c r="D15" s="92" t="s">
        <v>234</v>
      </c>
      <c r="E15" s="300">
        <v>4203</v>
      </c>
      <c r="F15" s="300">
        <v>2</v>
      </c>
      <c r="G15" s="300">
        <v>1447</v>
      </c>
      <c r="H15" s="300">
        <v>1318</v>
      </c>
    </row>
    <row r="16" spans="2:8" x14ac:dyDescent="0.25">
      <c r="B16" s="32" t="s">
        <v>26</v>
      </c>
      <c r="C16" s="104" t="s">
        <v>235</v>
      </c>
      <c r="D16" s="92" t="s">
        <v>236</v>
      </c>
      <c r="E16" s="300">
        <v>3055</v>
      </c>
      <c r="F16" s="300">
        <v>3993</v>
      </c>
      <c r="G16" s="300">
        <v>2996</v>
      </c>
      <c r="H16" s="300">
        <v>2895</v>
      </c>
    </row>
    <row r="17" spans="2:8" x14ac:dyDescent="0.25">
      <c r="B17" s="32" t="s">
        <v>26</v>
      </c>
      <c r="C17" s="104" t="s">
        <v>237</v>
      </c>
      <c r="D17" s="92" t="s">
        <v>238</v>
      </c>
      <c r="E17" s="300">
        <v>3599</v>
      </c>
      <c r="F17" s="301" t="s">
        <v>239</v>
      </c>
      <c r="G17" s="302"/>
      <c r="H17" s="300">
        <v>5877</v>
      </c>
    </row>
    <row r="18" spans="2:8" ht="25.2" x14ac:dyDescent="0.25">
      <c r="B18" s="32" t="s">
        <v>26</v>
      </c>
      <c r="C18" s="104" t="s">
        <v>240</v>
      </c>
      <c r="D18" s="503" t="s">
        <v>364</v>
      </c>
      <c r="E18" s="300">
        <v>29464</v>
      </c>
      <c r="F18" s="300">
        <v>2881</v>
      </c>
      <c r="G18" s="300">
        <v>36545</v>
      </c>
      <c r="H18" s="300">
        <v>10138</v>
      </c>
    </row>
    <row r="19" spans="2:8" ht="25.2" x14ac:dyDescent="0.25">
      <c r="B19" s="191" t="s">
        <v>26</v>
      </c>
      <c r="C19" s="104" t="s">
        <v>241</v>
      </c>
      <c r="D19" s="501" t="s">
        <v>363</v>
      </c>
      <c r="E19" s="300">
        <v>12404</v>
      </c>
      <c r="F19" s="300">
        <v>3067</v>
      </c>
      <c r="G19" s="300">
        <v>10532</v>
      </c>
      <c r="H19" s="300">
        <v>4571</v>
      </c>
    </row>
    <row r="20" spans="2:8" x14ac:dyDescent="0.25">
      <c r="B20" s="191" t="s">
        <v>26</v>
      </c>
      <c r="C20" s="286" t="s">
        <v>242</v>
      </c>
      <c r="D20" s="178" t="s">
        <v>236</v>
      </c>
      <c r="E20" s="91"/>
      <c r="F20" s="91"/>
      <c r="G20" s="91"/>
      <c r="H20" s="91"/>
    </row>
    <row r="21" spans="2:8" x14ac:dyDescent="0.25">
      <c r="B21" s="191"/>
      <c r="C21" s="303"/>
      <c r="D21" s="32" t="s">
        <v>243</v>
      </c>
      <c r="E21" s="91">
        <v>4041</v>
      </c>
      <c r="F21" s="91">
        <v>1309</v>
      </c>
      <c r="G21" s="91">
        <v>3007</v>
      </c>
      <c r="H21" s="91">
        <v>2291</v>
      </c>
    </row>
    <row r="22" spans="2:8" ht="5.0999999999999996" customHeight="1" x14ac:dyDescent="0.25">
      <c r="B22" s="191"/>
      <c r="C22" s="304"/>
      <c r="D22" s="92"/>
      <c r="E22" s="93"/>
      <c r="F22" s="93"/>
      <c r="G22" s="93"/>
      <c r="H22" s="93"/>
    </row>
    <row r="23" spans="2:8" x14ac:dyDescent="0.25">
      <c r="B23" s="191" t="s">
        <v>26</v>
      </c>
      <c r="C23" s="104" t="s">
        <v>244</v>
      </c>
      <c r="D23" s="502" t="s">
        <v>245</v>
      </c>
      <c r="E23" s="299">
        <v>20181</v>
      </c>
      <c r="F23" s="299">
        <v>45939</v>
      </c>
      <c r="G23" s="299">
        <v>17470</v>
      </c>
      <c r="H23" s="299">
        <v>1774</v>
      </c>
    </row>
    <row r="24" spans="2:8" x14ac:dyDescent="0.25">
      <c r="B24" s="191" t="s">
        <v>26</v>
      </c>
      <c r="C24" s="297" t="s">
        <v>246</v>
      </c>
      <c r="D24" s="38" t="s">
        <v>247</v>
      </c>
      <c r="E24" s="299">
        <v>10958</v>
      </c>
      <c r="F24" s="301" t="s">
        <v>248</v>
      </c>
      <c r="G24" s="302"/>
      <c r="H24" s="299">
        <v>413</v>
      </c>
    </row>
    <row r="25" spans="2:8" x14ac:dyDescent="0.25">
      <c r="B25" s="305" t="s">
        <v>35</v>
      </c>
      <c r="C25" s="82" t="s">
        <v>211</v>
      </c>
      <c r="D25" s="86" t="s">
        <v>249</v>
      </c>
      <c r="E25" s="75">
        <f>SUM(E10:E24)</f>
        <v>172118</v>
      </c>
      <c r="F25" s="75">
        <f>SUM(F10:F24)</f>
        <v>73825</v>
      </c>
      <c r="G25" s="75">
        <f>SUM(G10:G24)</f>
        <v>125905</v>
      </c>
      <c r="H25" s="75">
        <f>SUM(H10:H24)</f>
        <v>66284</v>
      </c>
    </row>
    <row r="26" spans="2:8" x14ac:dyDescent="0.25">
      <c r="B26" s="120" t="s">
        <v>49</v>
      </c>
      <c r="C26" s="297" t="s">
        <v>250</v>
      </c>
      <c r="D26" s="306" t="s">
        <v>249</v>
      </c>
      <c r="E26" s="300">
        <v>101060</v>
      </c>
      <c r="F26" s="198"/>
      <c r="G26" s="198"/>
      <c r="H26" s="198"/>
    </row>
    <row r="27" spans="2:8" x14ac:dyDescent="0.25">
      <c r="B27" s="307" t="s">
        <v>35</v>
      </c>
      <c r="C27" s="82" t="s">
        <v>251</v>
      </c>
      <c r="D27" s="86" t="s">
        <v>249</v>
      </c>
      <c r="E27" s="75">
        <f>E25-E26</f>
        <v>71058</v>
      </c>
      <c r="F27" s="198"/>
      <c r="G27" s="198"/>
      <c r="H27" s="198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4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252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296</v>
      </c>
      <c r="D10" s="20"/>
      <c r="E10" s="91">
        <v>19325</v>
      </c>
      <c r="F10" s="91">
        <v>24824</v>
      </c>
      <c r="G10" s="375">
        <f t="shared" ref="G10:G25" si="0">IF(AND(F10&gt; 0,E10&gt;0,E10&lt;=F10*6),E10/F10*100-100,"-")</f>
        <v>-22.151949726071535</v>
      </c>
      <c r="H10" s="91">
        <v>206570</v>
      </c>
      <c r="I10" s="283">
        <v>247350</v>
      </c>
      <c r="J10" s="375">
        <f>IF(AND(I10&gt; 0,H10&gt;0,H10&lt;=I10*6),H10/I10*100-100,"-")</f>
        <v>-16.486759652314532</v>
      </c>
    </row>
    <row r="11" spans="2:14" s="9" customFormat="1" x14ac:dyDescent="0.25">
      <c r="B11" s="32" t="s">
        <v>26</v>
      </c>
      <c r="C11" s="104" t="s">
        <v>253</v>
      </c>
      <c r="D11" s="20"/>
      <c r="E11" s="300">
        <v>1146</v>
      </c>
      <c r="F11" s="285">
        <v>637</v>
      </c>
      <c r="G11" s="375">
        <f t="shared" si="0"/>
        <v>79.905808477237059</v>
      </c>
      <c r="H11" s="300">
        <v>12821</v>
      </c>
      <c r="I11" s="285">
        <v>8761</v>
      </c>
      <c r="J11" s="375">
        <f>IF(AND(I11&gt; 0,H11&gt;0,H11&lt;=I11*6),H11/I11*100-100,"-")</f>
        <v>46.341741810295616</v>
      </c>
    </row>
    <row r="12" spans="2:14" s="9" customFormat="1" x14ac:dyDescent="0.25">
      <c r="B12" s="32" t="s">
        <v>26</v>
      </c>
      <c r="C12" s="104" t="s">
        <v>254</v>
      </c>
      <c r="D12" s="20"/>
      <c r="E12" s="93">
        <v>631</v>
      </c>
      <c r="F12" s="282">
        <v>105</v>
      </c>
      <c r="G12" s="375" t="str">
        <f t="shared" si="0"/>
        <v>-</v>
      </c>
      <c r="H12" s="93">
        <v>4977</v>
      </c>
      <c r="I12" s="282">
        <v>1513</v>
      </c>
      <c r="J12" s="375">
        <f>IF(AND(I12&gt; 0,H12&gt;0,H12&lt;=I12*6),H12/I12*100-100,"-")</f>
        <v>228.94910773298085</v>
      </c>
    </row>
    <row r="13" spans="2:14" s="9" customFormat="1" x14ac:dyDescent="0.25">
      <c r="B13" s="32"/>
      <c r="C13" s="104" t="s">
        <v>255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5">
      <c r="B14" s="32" t="s">
        <v>26</v>
      </c>
      <c r="C14" s="89"/>
      <c r="D14" s="308" t="s">
        <v>256</v>
      </c>
      <c r="E14" s="93">
        <v>3121</v>
      </c>
      <c r="F14" s="282">
        <v>3818</v>
      </c>
      <c r="G14" s="375">
        <f t="shared" si="0"/>
        <v>-18.255631220534312</v>
      </c>
      <c r="H14" s="93">
        <v>39282</v>
      </c>
      <c r="I14" s="282">
        <v>39984</v>
      </c>
      <c r="J14" s="375">
        <f t="shared" ref="J14:J23" si="1">IF(AND(I14&gt; 0,H14&gt;0,H14&lt;=I14*6),H14/I14*100-100,"-")</f>
        <v>-1.7557022809123595</v>
      </c>
    </row>
    <row r="15" spans="2:14" s="9" customFormat="1" x14ac:dyDescent="0.25">
      <c r="B15" s="32" t="s">
        <v>26</v>
      </c>
      <c r="C15" s="89"/>
      <c r="D15" s="309" t="s">
        <v>257</v>
      </c>
      <c r="E15" s="93">
        <v>3790</v>
      </c>
      <c r="F15" s="282">
        <v>4710</v>
      </c>
      <c r="G15" s="375">
        <f t="shared" si="0"/>
        <v>-19.532908704883226</v>
      </c>
      <c r="H15" s="93">
        <v>47099</v>
      </c>
      <c r="I15" s="282">
        <v>45000</v>
      </c>
      <c r="J15" s="375">
        <f t="shared" si="1"/>
        <v>4.6644444444444559</v>
      </c>
    </row>
    <row r="16" spans="2:14" s="9" customFormat="1" x14ac:dyDescent="0.25">
      <c r="B16" s="32" t="s">
        <v>26</v>
      </c>
      <c r="C16" s="89"/>
      <c r="D16" s="309" t="s">
        <v>258</v>
      </c>
      <c r="E16" s="93">
        <v>1835</v>
      </c>
      <c r="F16" s="282">
        <v>1958</v>
      </c>
      <c r="G16" s="375">
        <f t="shared" si="0"/>
        <v>-6.2819203268641388</v>
      </c>
      <c r="H16" s="93">
        <v>23833</v>
      </c>
      <c r="I16" s="282">
        <v>22493</v>
      </c>
      <c r="J16" s="375">
        <f t="shared" si="1"/>
        <v>5.9574089716800955</v>
      </c>
    </row>
    <row r="17" spans="2:10" s="9" customFormat="1" x14ac:dyDescent="0.25">
      <c r="B17" s="32" t="s">
        <v>26</v>
      </c>
      <c r="C17" s="104" t="s">
        <v>259</v>
      </c>
      <c r="D17" s="20"/>
      <c r="E17" s="93">
        <v>7159</v>
      </c>
      <c r="F17" s="282">
        <v>17425</v>
      </c>
      <c r="G17" s="375">
        <f t="shared" si="0"/>
        <v>-58.91535150645624</v>
      </c>
      <c r="H17" s="93">
        <v>79886</v>
      </c>
      <c r="I17" s="282">
        <v>73040</v>
      </c>
      <c r="J17" s="375">
        <f t="shared" si="1"/>
        <v>9.3729463307776513</v>
      </c>
    </row>
    <row r="18" spans="2:10" s="9" customFormat="1" x14ac:dyDescent="0.25">
      <c r="B18" s="32" t="s">
        <v>26</v>
      </c>
      <c r="C18" s="104" t="s">
        <v>260</v>
      </c>
      <c r="D18" s="20"/>
      <c r="E18" s="93">
        <v>1318</v>
      </c>
      <c r="F18" s="282">
        <v>941</v>
      </c>
      <c r="G18" s="375">
        <f t="shared" si="0"/>
        <v>40.06376195536663</v>
      </c>
      <c r="H18" s="93">
        <v>9907</v>
      </c>
      <c r="I18" s="282">
        <v>11109</v>
      </c>
      <c r="J18" s="375">
        <f t="shared" si="1"/>
        <v>-10.820055810604018</v>
      </c>
    </row>
    <row r="19" spans="2:10" s="9" customFormat="1" x14ac:dyDescent="0.25">
      <c r="B19" s="32" t="s">
        <v>26</v>
      </c>
      <c r="C19" s="104" t="s">
        <v>261</v>
      </c>
      <c r="D19" s="20"/>
      <c r="E19" s="93">
        <v>2895</v>
      </c>
      <c r="F19" s="282">
        <v>2412</v>
      </c>
      <c r="G19" s="375">
        <f t="shared" si="0"/>
        <v>20.024875621890544</v>
      </c>
      <c r="H19" s="93">
        <v>30362</v>
      </c>
      <c r="I19" s="282">
        <v>24520</v>
      </c>
      <c r="J19" s="375">
        <f t="shared" si="1"/>
        <v>23.825448613376835</v>
      </c>
    </row>
    <row r="20" spans="2:10" s="9" customFormat="1" x14ac:dyDescent="0.25">
      <c r="B20" s="32" t="s">
        <v>26</v>
      </c>
      <c r="C20" s="104" t="s">
        <v>262</v>
      </c>
      <c r="D20" s="20"/>
      <c r="E20" s="93">
        <v>5877</v>
      </c>
      <c r="F20" s="282">
        <v>4440</v>
      </c>
      <c r="G20" s="375">
        <f t="shared" si="0"/>
        <v>32.36486486486487</v>
      </c>
      <c r="H20" s="93">
        <v>55698</v>
      </c>
      <c r="I20" s="282">
        <v>53654</v>
      </c>
      <c r="J20" s="375">
        <f t="shared" si="1"/>
        <v>3.8095948111976696</v>
      </c>
    </row>
    <row r="21" spans="2:10" s="9" customFormat="1" x14ac:dyDescent="0.25">
      <c r="B21" s="32" t="s">
        <v>26</v>
      </c>
      <c r="C21" s="104" t="s">
        <v>263</v>
      </c>
      <c r="D21" s="20"/>
      <c r="E21" s="91">
        <v>10138</v>
      </c>
      <c r="F21" s="283">
        <v>12943</v>
      </c>
      <c r="G21" s="375">
        <f t="shared" si="0"/>
        <v>-21.6719462257591</v>
      </c>
      <c r="H21" s="91">
        <v>122830</v>
      </c>
      <c r="I21" s="283">
        <v>108632</v>
      </c>
      <c r="J21" s="375">
        <f t="shared" si="1"/>
        <v>13.069813682892701</v>
      </c>
    </row>
    <row r="22" spans="2:10" s="9" customFormat="1" x14ac:dyDescent="0.25">
      <c r="B22" s="32"/>
      <c r="C22" s="89"/>
      <c r="D22" s="20" t="s">
        <v>264</v>
      </c>
      <c r="E22" s="300">
        <v>2128</v>
      </c>
      <c r="F22" s="285">
        <v>2793</v>
      </c>
      <c r="G22" s="375">
        <f t="shared" si="0"/>
        <v>-23.80952380952381</v>
      </c>
      <c r="H22" s="300">
        <v>28788</v>
      </c>
      <c r="I22" s="285">
        <v>18867</v>
      </c>
      <c r="J22" s="375">
        <f t="shared" si="1"/>
        <v>52.583876609953904</v>
      </c>
    </row>
    <row r="23" spans="2:10" s="9" customFormat="1" x14ac:dyDescent="0.25">
      <c r="B23" s="32"/>
      <c r="C23" s="89"/>
      <c r="D23" s="20" t="s">
        <v>265</v>
      </c>
      <c r="E23" s="300">
        <v>3347</v>
      </c>
      <c r="F23" s="285">
        <v>4021</v>
      </c>
      <c r="G23" s="375">
        <f t="shared" si="0"/>
        <v>-16.761999502611289</v>
      </c>
      <c r="H23" s="300">
        <v>37769</v>
      </c>
      <c r="I23" s="285">
        <v>39175</v>
      </c>
      <c r="J23" s="375">
        <f t="shared" si="1"/>
        <v>-3.5890236119974475</v>
      </c>
    </row>
    <row r="24" spans="2:10" s="9" customFormat="1" x14ac:dyDescent="0.25">
      <c r="B24" s="32"/>
      <c r="C24" s="104" t="s">
        <v>266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5">
      <c r="B25" s="32" t="s">
        <v>26</v>
      </c>
      <c r="C25" s="89"/>
      <c r="D25" s="29" t="s">
        <v>267</v>
      </c>
      <c r="E25" s="93">
        <v>148</v>
      </c>
      <c r="F25" s="282">
        <v>195</v>
      </c>
      <c r="G25" s="375">
        <f t="shared" si="0"/>
        <v>-24.102564102564102</v>
      </c>
      <c r="H25" s="93">
        <v>2431</v>
      </c>
      <c r="I25" s="282">
        <v>2297</v>
      </c>
      <c r="J25" s="375">
        <f t="shared" ref="J25:J33" si="2">IF(AND(I25&gt; 0,H25&gt;0,H25&lt;=I25*6),H25/I25*100-100,"-")</f>
        <v>5.8336961253809392</v>
      </c>
    </row>
    <row r="26" spans="2:10" s="9" customFormat="1" x14ac:dyDescent="0.25">
      <c r="B26" s="32" t="s">
        <v>26</v>
      </c>
      <c r="C26" s="89"/>
      <c r="D26" s="20" t="s">
        <v>268</v>
      </c>
      <c r="E26" s="93">
        <v>1962</v>
      </c>
      <c r="F26" s="282">
        <v>2538</v>
      </c>
      <c r="G26" s="375">
        <f t="shared" ref="G26:G33" si="3">IF(AND(F26&gt; 0,E26&gt;0,E26&lt;=F26*6),E26/F26*100-100,"-")</f>
        <v>-22.695035460992912</v>
      </c>
      <c r="H26" s="93">
        <v>26260</v>
      </c>
      <c r="I26" s="282">
        <v>25630</v>
      </c>
      <c r="J26" s="375">
        <f t="shared" si="2"/>
        <v>2.4580569644947303</v>
      </c>
    </row>
    <row r="27" spans="2:10" s="9" customFormat="1" x14ac:dyDescent="0.25">
      <c r="B27" s="32" t="s">
        <v>26</v>
      </c>
      <c r="C27" s="89"/>
      <c r="D27" s="20" t="s">
        <v>269</v>
      </c>
      <c r="E27" s="93">
        <v>2119</v>
      </c>
      <c r="F27" s="282">
        <v>3419</v>
      </c>
      <c r="G27" s="375">
        <f t="shared" si="3"/>
        <v>-38.022813688212928</v>
      </c>
      <c r="H27" s="93">
        <v>29990</v>
      </c>
      <c r="I27" s="282">
        <v>29239</v>
      </c>
      <c r="J27" s="375">
        <f t="shared" si="2"/>
        <v>2.5684872943671166</v>
      </c>
    </row>
    <row r="28" spans="2:10" s="9" customFormat="1" x14ac:dyDescent="0.25">
      <c r="B28" s="32" t="s">
        <v>26</v>
      </c>
      <c r="C28" s="89"/>
      <c r="D28" s="20" t="s">
        <v>270</v>
      </c>
      <c r="E28" s="93">
        <v>342</v>
      </c>
      <c r="F28" s="282">
        <v>522</v>
      </c>
      <c r="G28" s="375">
        <f t="shared" si="3"/>
        <v>-34.482758620689651</v>
      </c>
      <c r="H28" s="93">
        <v>5265</v>
      </c>
      <c r="I28" s="282">
        <v>4870</v>
      </c>
      <c r="J28" s="375">
        <f t="shared" si="2"/>
        <v>8.1108829568788536</v>
      </c>
    </row>
    <row r="29" spans="2:10" s="9" customFormat="1" x14ac:dyDescent="0.25">
      <c r="B29" s="32" t="s">
        <v>26</v>
      </c>
      <c r="C29" s="104" t="s">
        <v>271</v>
      </c>
      <c r="D29" s="20"/>
      <c r="E29" s="91">
        <v>2291</v>
      </c>
      <c r="F29" s="283">
        <v>2530</v>
      </c>
      <c r="G29" s="375">
        <f t="shared" si="3"/>
        <v>-9.4466403162055315</v>
      </c>
      <c r="H29" s="91">
        <v>26346</v>
      </c>
      <c r="I29" s="283">
        <v>28098</v>
      </c>
      <c r="J29" s="375">
        <f t="shared" si="2"/>
        <v>-6.2353192398035446</v>
      </c>
    </row>
    <row r="30" spans="2:10" s="9" customFormat="1" x14ac:dyDescent="0.25">
      <c r="B30" s="191"/>
      <c r="C30" s="89"/>
      <c r="D30" s="20" t="s">
        <v>272</v>
      </c>
      <c r="E30" s="300">
        <v>555</v>
      </c>
      <c r="F30" s="285">
        <v>648</v>
      </c>
      <c r="G30" s="375">
        <f t="shared" si="3"/>
        <v>-14.351851851851848</v>
      </c>
      <c r="H30" s="300">
        <v>6002</v>
      </c>
      <c r="I30" s="285">
        <v>7314</v>
      </c>
      <c r="J30" s="375">
        <f t="shared" si="2"/>
        <v>-17.938200710965262</v>
      </c>
    </row>
    <row r="31" spans="2:10" s="9" customFormat="1" x14ac:dyDescent="0.25">
      <c r="B31" s="191" t="s">
        <v>26</v>
      </c>
      <c r="C31" s="297" t="s">
        <v>273</v>
      </c>
      <c r="D31" s="295"/>
      <c r="E31" s="300">
        <v>1774</v>
      </c>
      <c r="F31" s="285">
        <v>3850</v>
      </c>
      <c r="G31" s="375">
        <f t="shared" si="3"/>
        <v>-53.922077922077918</v>
      </c>
      <c r="H31" s="300">
        <v>94644</v>
      </c>
      <c r="I31" s="285">
        <v>28679</v>
      </c>
      <c r="J31" s="375">
        <f t="shared" si="2"/>
        <v>230.01150667735971</v>
      </c>
    </row>
    <row r="32" spans="2:10" s="9" customFormat="1" x14ac:dyDescent="0.25">
      <c r="B32" s="32" t="s">
        <v>26</v>
      </c>
      <c r="C32" s="297" t="s">
        <v>274</v>
      </c>
      <c r="D32" s="295"/>
      <c r="E32" s="91">
        <v>413</v>
      </c>
      <c r="F32" s="283">
        <v>-49</v>
      </c>
      <c r="G32" s="375" t="str">
        <f t="shared" si="3"/>
        <v>-</v>
      </c>
      <c r="H32" s="91">
        <v>3782</v>
      </c>
      <c r="I32" s="283">
        <v>3209</v>
      </c>
      <c r="J32" s="375">
        <f t="shared" si="2"/>
        <v>17.85602991586164</v>
      </c>
    </row>
    <row r="33" spans="2:10" s="9" customFormat="1" x14ac:dyDescent="0.25">
      <c r="B33" s="307" t="s">
        <v>35</v>
      </c>
      <c r="C33" s="82" t="s">
        <v>275</v>
      </c>
      <c r="D33" s="192"/>
      <c r="E33" s="75">
        <f>E10+E11+E12+E14+E15+E16+E17+E18+E19+E20+E21+E25+E26+E27+E28+E29+E31+E32</f>
        <v>66284</v>
      </c>
      <c r="F33" s="75">
        <f>F10+F11+F12+F14+F15+F16+F17+F18+F19+F20+F21+F25+F26+F27+F28+F29+F31+F32</f>
        <v>87218</v>
      </c>
      <c r="G33" s="374">
        <f t="shared" si="3"/>
        <v>-24.001926207892865</v>
      </c>
      <c r="H33" s="75">
        <f>H10+H11+H12+H14+H15+H16+H17+H18+H19+H20+H21+H25+H26+H27+H28+H29+H31+H32</f>
        <v>821983</v>
      </c>
      <c r="I33" s="75">
        <f>I10+I11+I12+I14+I15+I16+I17+I18+I19+I20+I21+I25+I26+I27+I28+I29+I31+I32</f>
        <v>758078</v>
      </c>
      <c r="J33" s="374">
        <f t="shared" si="2"/>
        <v>8.4298713325014205</v>
      </c>
    </row>
    <row r="34" spans="2:10" s="9" customFormat="1" ht="6.75" customHeight="1" x14ac:dyDescent="0.25">
      <c r="E34" s="198"/>
      <c r="F34" s="310"/>
      <c r="H34" s="198"/>
      <c r="I34" s="198"/>
      <c r="J34" s="198"/>
    </row>
    <row r="35" spans="2:10" x14ac:dyDescent="0.25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5">
      <c r="B36" s="463"/>
      <c r="E36" s="465"/>
      <c r="H36" s="466"/>
      <c r="I36" s="131"/>
      <c r="J36" s="131"/>
    </row>
    <row r="37" spans="2:10" x14ac:dyDescent="0.25">
      <c r="B37" s="463"/>
      <c r="E37" s="465"/>
      <c r="H37" s="466"/>
      <c r="I37" s="131"/>
      <c r="J37" s="131"/>
    </row>
    <row r="38" spans="2:10" x14ac:dyDescent="0.25">
      <c r="B38" s="463"/>
      <c r="E38" s="465"/>
      <c r="H38" s="466"/>
      <c r="I38" s="131"/>
      <c r="J38" s="131"/>
    </row>
    <row r="39" spans="2:10" ht="12.75" customHeight="1" x14ac:dyDescent="0.25">
      <c r="B39" s="463"/>
      <c r="E39" s="465"/>
      <c r="H39" s="466"/>
      <c r="I39" s="131"/>
      <c r="J39" s="131"/>
    </row>
    <row r="40" spans="2:10" ht="12.75" customHeight="1" x14ac:dyDescent="0.25">
      <c r="B40" s="463"/>
      <c r="E40" s="465"/>
      <c r="H40" s="466"/>
      <c r="I40" s="131"/>
      <c r="J40" s="131"/>
    </row>
  </sheetData>
  <phoneticPr fontId="0" type="noConversion"/>
  <hyperlinks>
    <hyperlink ref="J1" location="Inhalt!F34" display="Inhalt!F34" xr:uid="{00000000-0004-0000-15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2"/>
  <dimension ref="B1:H32"/>
  <sheetViews>
    <sheetView showRowColHeaders="0" zoomScale="90" workbookViewId="0">
      <selection activeCell="F28" sqref="F28"/>
    </sheetView>
  </sheetViews>
  <sheetFormatPr baseColWidth="10" defaultColWidth="0" defaultRowHeight="12.6" zeroHeight="1" x14ac:dyDescent="0.25"/>
  <cols>
    <col min="1" max="1" width="2.6640625" style="314" customWidth="1"/>
    <col min="2" max="2" width="3.5546875" style="314" customWidth="1"/>
    <col min="3" max="3" width="35.6640625" style="314" customWidth="1"/>
    <col min="4" max="4" width="19.6640625" style="314" customWidth="1"/>
    <col min="5" max="8" width="16.5546875" style="314" customWidth="1"/>
    <col min="9" max="10" width="11.44140625" style="314" customWidth="1"/>
    <col min="11" max="16384" width="0" style="314" hidden="1"/>
  </cols>
  <sheetData>
    <row r="1" spans="2:8" ht="15.6" x14ac:dyDescent="0.3">
      <c r="B1" s="510" t="s">
        <v>371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6" x14ac:dyDescent="0.3">
      <c r="B2" s="315"/>
      <c r="C2" s="316"/>
      <c r="E2" s="317"/>
      <c r="G2" s="318"/>
    </row>
    <row r="3" spans="2:8" x14ac:dyDescent="0.25">
      <c r="B3" s="475" t="s">
        <v>276</v>
      </c>
      <c r="C3" s="315"/>
      <c r="H3" s="319" t="s">
        <v>7</v>
      </c>
    </row>
    <row r="4" spans="2:8" ht="7.5" customHeight="1" x14ac:dyDescent="0.25">
      <c r="B4" s="315"/>
      <c r="C4" s="320"/>
      <c r="D4" s="321"/>
      <c r="E4" s="321"/>
      <c r="F4" s="321"/>
      <c r="G4" s="321"/>
    </row>
    <row r="5" spans="2:8" x14ac:dyDescent="0.25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5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5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5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5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5">
      <c r="B10" s="334" t="s">
        <v>26</v>
      </c>
      <c r="C10" s="322" t="s">
        <v>225</v>
      </c>
      <c r="D10" s="325"/>
      <c r="E10" s="335">
        <v>524805</v>
      </c>
      <c r="F10" s="336"/>
      <c r="G10" s="336"/>
      <c r="H10" s="337">
        <v>206570</v>
      </c>
    </row>
    <row r="11" spans="2:8" x14ac:dyDescent="0.25">
      <c r="B11" s="328" t="s">
        <v>26</v>
      </c>
      <c r="C11" s="322" t="s">
        <v>226</v>
      </c>
      <c r="D11" s="399" t="s">
        <v>227</v>
      </c>
      <c r="E11" s="338">
        <v>21380</v>
      </c>
      <c r="F11" s="335">
        <v>110611</v>
      </c>
      <c r="G11" s="335">
        <v>370481</v>
      </c>
      <c r="H11" s="337">
        <v>12821</v>
      </c>
    </row>
    <row r="12" spans="2:8" x14ac:dyDescent="0.25">
      <c r="B12" s="328" t="s">
        <v>26</v>
      </c>
      <c r="C12" s="322" t="s">
        <v>228</v>
      </c>
      <c r="D12" s="339"/>
      <c r="E12" s="338">
        <v>18707</v>
      </c>
      <c r="F12" s="337"/>
      <c r="G12" s="337"/>
      <c r="H12" s="337">
        <v>4977</v>
      </c>
    </row>
    <row r="13" spans="2:8" x14ac:dyDescent="0.25">
      <c r="B13" s="340" t="s">
        <v>26</v>
      </c>
      <c r="C13" s="322" t="s">
        <v>229</v>
      </c>
      <c r="D13" s="400" t="s">
        <v>230</v>
      </c>
      <c r="E13" s="338">
        <v>187404</v>
      </c>
      <c r="F13" s="338">
        <v>49427</v>
      </c>
      <c r="G13" s="338">
        <v>101045</v>
      </c>
      <c r="H13" s="338">
        <v>110214</v>
      </c>
    </row>
    <row r="14" spans="2:8" x14ac:dyDescent="0.25">
      <c r="B14" s="328" t="s">
        <v>26</v>
      </c>
      <c r="C14" s="322" t="s">
        <v>231</v>
      </c>
      <c r="D14" s="401" t="s">
        <v>277</v>
      </c>
      <c r="E14" s="338">
        <v>202733</v>
      </c>
      <c r="F14" s="338">
        <v>22920</v>
      </c>
      <c r="G14" s="338">
        <v>117782</v>
      </c>
      <c r="H14" s="338">
        <v>79886</v>
      </c>
    </row>
    <row r="15" spans="2:8" x14ac:dyDescent="0.25">
      <c r="B15" s="328" t="s">
        <v>26</v>
      </c>
      <c r="C15" s="322" t="s">
        <v>233</v>
      </c>
      <c r="D15" s="386" t="s">
        <v>234</v>
      </c>
      <c r="E15" s="338">
        <v>32073</v>
      </c>
      <c r="F15" s="338">
        <v>83</v>
      </c>
      <c r="G15" s="338">
        <v>13274</v>
      </c>
      <c r="H15" s="338">
        <v>9907</v>
      </c>
    </row>
    <row r="16" spans="2:8" x14ac:dyDescent="0.25">
      <c r="B16" s="328" t="s">
        <v>26</v>
      </c>
      <c r="C16" s="322" t="s">
        <v>235</v>
      </c>
      <c r="D16" s="386" t="s">
        <v>236</v>
      </c>
      <c r="E16" s="338">
        <v>33033</v>
      </c>
      <c r="F16" s="338">
        <v>43118</v>
      </c>
      <c r="G16" s="338">
        <v>34629</v>
      </c>
      <c r="H16" s="338">
        <v>30362</v>
      </c>
    </row>
    <row r="17" spans="2:8" x14ac:dyDescent="0.25">
      <c r="B17" s="328" t="s">
        <v>26</v>
      </c>
      <c r="C17" s="322" t="s">
        <v>237</v>
      </c>
      <c r="D17" s="386" t="s">
        <v>238</v>
      </c>
      <c r="E17" s="338">
        <v>43223</v>
      </c>
      <c r="F17" s="341" t="s">
        <v>239</v>
      </c>
      <c r="G17" s="342"/>
      <c r="H17" s="338">
        <v>55698</v>
      </c>
    </row>
    <row r="18" spans="2:8" ht="25.2" x14ac:dyDescent="0.25">
      <c r="B18" s="328" t="s">
        <v>26</v>
      </c>
      <c r="C18" s="396" t="s">
        <v>240</v>
      </c>
      <c r="D18" s="504" t="s">
        <v>364</v>
      </c>
      <c r="E18" s="338">
        <v>464631</v>
      </c>
      <c r="F18" s="338">
        <v>38244</v>
      </c>
      <c r="G18" s="338">
        <v>433972</v>
      </c>
      <c r="H18" s="338">
        <v>122830</v>
      </c>
    </row>
    <row r="19" spans="2:8" ht="25.2" x14ac:dyDescent="0.25">
      <c r="B19" s="340" t="s">
        <v>26</v>
      </c>
      <c r="C19" s="322" t="s">
        <v>241</v>
      </c>
      <c r="D19" s="505" t="s">
        <v>363</v>
      </c>
      <c r="E19" s="338">
        <v>153875</v>
      </c>
      <c r="F19" s="338">
        <v>46349</v>
      </c>
      <c r="G19" s="338">
        <v>120109</v>
      </c>
      <c r="H19" s="338">
        <v>63946</v>
      </c>
    </row>
    <row r="20" spans="2:8" x14ac:dyDescent="0.25">
      <c r="B20" s="340" t="s">
        <v>26</v>
      </c>
      <c r="C20" s="325" t="s">
        <v>242</v>
      </c>
      <c r="D20" s="390" t="s">
        <v>236</v>
      </c>
      <c r="E20" s="335"/>
      <c r="F20" s="335"/>
      <c r="G20" s="335"/>
      <c r="H20" s="335"/>
    </row>
    <row r="21" spans="2:8" x14ac:dyDescent="0.25">
      <c r="B21" s="340"/>
      <c r="C21" s="343"/>
      <c r="D21" s="328" t="s">
        <v>243</v>
      </c>
      <c r="E21" s="335">
        <v>48933</v>
      </c>
      <c r="F21" s="335">
        <v>16011</v>
      </c>
      <c r="G21" s="335">
        <v>34767</v>
      </c>
      <c r="H21" s="335">
        <v>26346</v>
      </c>
    </row>
    <row r="22" spans="2:8" ht="5.0999999999999996" customHeight="1" x14ac:dyDescent="0.25">
      <c r="B22" s="340"/>
      <c r="C22" s="344"/>
      <c r="D22" s="329"/>
      <c r="E22" s="337"/>
      <c r="F22" s="337"/>
      <c r="G22" s="337"/>
      <c r="H22" s="337"/>
    </row>
    <row r="23" spans="2:8" x14ac:dyDescent="0.25">
      <c r="B23" s="340" t="s">
        <v>26</v>
      </c>
      <c r="C23" s="322" t="s">
        <v>244</v>
      </c>
      <c r="D23" s="391" t="s">
        <v>245</v>
      </c>
      <c r="E23" s="336">
        <v>621296</v>
      </c>
      <c r="F23" s="336">
        <v>592428</v>
      </c>
      <c r="G23" s="336">
        <v>293512</v>
      </c>
      <c r="H23" s="336">
        <v>94644</v>
      </c>
    </row>
    <row r="24" spans="2:8" x14ac:dyDescent="0.25">
      <c r="B24" s="340" t="s">
        <v>26</v>
      </c>
      <c r="C24" s="345" t="s">
        <v>246</v>
      </c>
      <c r="D24" s="333" t="s">
        <v>247</v>
      </c>
      <c r="E24" s="336">
        <v>98760</v>
      </c>
      <c r="F24" s="341" t="s">
        <v>248</v>
      </c>
      <c r="G24" s="342"/>
      <c r="H24" s="336">
        <v>3782</v>
      </c>
    </row>
    <row r="25" spans="2:8" x14ac:dyDescent="0.25">
      <c r="B25" s="346" t="s">
        <v>35</v>
      </c>
      <c r="C25" s="347" t="s">
        <v>211</v>
      </c>
      <c r="D25" s="348" t="s">
        <v>249</v>
      </c>
      <c r="E25" s="349">
        <f>SUM(E10:E24)</f>
        <v>2450853</v>
      </c>
      <c r="F25" s="349">
        <f>SUM(F10:F24)</f>
        <v>919191</v>
      </c>
      <c r="G25" s="349">
        <f>SUM(G10:G24)</f>
        <v>1519571</v>
      </c>
      <c r="H25" s="349">
        <f>SUM(H10:H24)</f>
        <v>821983</v>
      </c>
    </row>
    <row r="26" spans="2:8" x14ac:dyDescent="0.25">
      <c r="B26" s="332" t="s">
        <v>49</v>
      </c>
      <c r="C26" s="345" t="s">
        <v>250</v>
      </c>
      <c r="D26" s="350" t="s">
        <v>249</v>
      </c>
      <c r="E26" s="338">
        <v>1318571</v>
      </c>
      <c r="F26" s="351"/>
      <c r="G26" s="351"/>
      <c r="H26" s="351"/>
    </row>
    <row r="27" spans="2:8" x14ac:dyDescent="0.25">
      <c r="B27" s="352" t="s">
        <v>35</v>
      </c>
      <c r="C27" s="347" t="s">
        <v>251</v>
      </c>
      <c r="D27" s="348" t="s">
        <v>249</v>
      </c>
      <c r="E27" s="349">
        <f>E25-E26</f>
        <v>1132282</v>
      </c>
      <c r="F27" s="351"/>
      <c r="G27" s="351"/>
      <c r="H27" s="351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5" display="Inhalt!F35" xr:uid="{00000000-0004-0000-1600-000000000000}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336</v>
      </c>
      <c r="L11" t="s">
        <v>347</v>
      </c>
      <c r="M11" t="s">
        <v>342</v>
      </c>
      <c r="N11" t="s">
        <v>343</v>
      </c>
      <c r="O11" t="s">
        <v>346</v>
      </c>
    </row>
    <row r="13" spans="11:15" ht="15" x14ac:dyDescent="0.35">
      <c r="K13" t="s">
        <v>319</v>
      </c>
      <c r="L13" t="s">
        <v>297</v>
      </c>
      <c r="M13" t="s">
        <v>341</v>
      </c>
      <c r="N13" s="488" t="s">
        <v>344</v>
      </c>
      <c r="O13" t="s">
        <v>1</v>
      </c>
    </row>
    <row r="14" spans="11:15" x14ac:dyDescent="0.25">
      <c r="K14" t="s">
        <v>320</v>
      </c>
      <c r="L14" t="s">
        <v>343</v>
      </c>
      <c r="O14" t="s">
        <v>2</v>
      </c>
    </row>
    <row r="15" spans="11:15" x14ac:dyDescent="0.25">
      <c r="K15" t="s">
        <v>321</v>
      </c>
      <c r="O15" t="s">
        <v>345</v>
      </c>
    </row>
    <row r="16" spans="11:15" x14ac:dyDescent="0.25">
      <c r="K16" t="s">
        <v>322</v>
      </c>
      <c r="O16" t="str">
        <f>"Monat: " &amp; 'Tab 1'!B1</f>
        <v>Monat: November 2021</v>
      </c>
    </row>
    <row r="17" spans="11:15" x14ac:dyDescent="0.25">
      <c r="K17" t="s">
        <v>323</v>
      </c>
      <c r="O17" t="s">
        <v>294</v>
      </c>
    </row>
    <row r="18" spans="11:15" x14ac:dyDescent="0.25">
      <c r="K18" t="s">
        <v>324</v>
      </c>
      <c r="O18" t="s">
        <v>279</v>
      </c>
    </row>
    <row r="19" spans="11:15" x14ac:dyDescent="0.25">
      <c r="K19" t="s">
        <v>334</v>
      </c>
      <c r="O19" t="s">
        <v>280</v>
      </c>
    </row>
    <row r="20" spans="11:15" x14ac:dyDescent="0.25">
      <c r="K20" t="s">
        <v>325</v>
      </c>
      <c r="O20" t="s">
        <v>281</v>
      </c>
    </row>
    <row r="21" spans="11:15" x14ac:dyDescent="0.25">
      <c r="K21" t="s">
        <v>338</v>
      </c>
      <c r="O21" t="s">
        <v>348</v>
      </c>
    </row>
    <row r="22" spans="11:15" x14ac:dyDescent="0.25">
      <c r="K22" t="s">
        <v>326</v>
      </c>
      <c r="O22" t="s">
        <v>1</v>
      </c>
    </row>
    <row r="23" spans="11:15" x14ac:dyDescent="0.25">
      <c r="K23" t="s">
        <v>327</v>
      </c>
      <c r="O23" t="s">
        <v>4</v>
      </c>
    </row>
    <row r="24" spans="11:15" x14ac:dyDescent="0.25">
      <c r="K24" t="s">
        <v>328</v>
      </c>
    </row>
    <row r="25" spans="11:15" x14ac:dyDescent="0.25">
      <c r="K25" t="s">
        <v>329</v>
      </c>
    </row>
    <row r="26" spans="11:15" x14ac:dyDescent="0.25">
      <c r="K26" t="s">
        <v>326</v>
      </c>
    </row>
    <row r="27" spans="11:15" x14ac:dyDescent="0.25">
      <c r="K27" t="s">
        <v>330</v>
      </c>
    </row>
    <row r="28" spans="11:15" x14ac:dyDescent="0.25">
      <c r="K28" t="s">
        <v>339</v>
      </c>
    </row>
    <row r="29" spans="11:15" x14ac:dyDescent="0.25">
      <c r="K29" t="s">
        <v>331</v>
      </c>
    </row>
    <row r="30" spans="11:15" x14ac:dyDescent="0.25">
      <c r="K30" t="s">
        <v>362</v>
      </c>
    </row>
    <row r="31" spans="11:15" x14ac:dyDescent="0.25">
      <c r="K31" t="s">
        <v>332</v>
      </c>
    </row>
    <row r="32" spans="11:15" x14ac:dyDescent="0.25">
      <c r="K32" t="s">
        <v>333</v>
      </c>
    </row>
    <row r="33" spans="11:11" x14ac:dyDescent="0.25">
      <c r="K33" t="s">
        <v>340</v>
      </c>
    </row>
    <row r="34" spans="11:11" x14ac:dyDescent="0.25">
      <c r="K34" t="s">
        <v>335</v>
      </c>
    </row>
    <row r="35" spans="11:11" x14ac:dyDescent="0.25">
      <c r="K35" t="s">
        <v>337</v>
      </c>
    </row>
  </sheetData>
  <pageMargins left="0.7" right="0.7" top="0.78740157499999996" bottom="0.78740157499999996" header="0.3" footer="0.3"/>
  <pageSetup paperSize="9" orientation="portrait" r:id="rId1"/>
  <headerFooter>
    <oddHeader>&amp;R12.8.2022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354" t="s">
        <v>370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360">
        <v>760</v>
      </c>
      <c r="G11" s="44">
        <v>782</v>
      </c>
      <c r="H11" s="355">
        <f>IF(AND(G11&gt; 0,F11&gt;0,F11&lt;=G11*6),F11/G11*100-100,"-")</f>
        <v>-2.8132992327365827</v>
      </c>
      <c r="I11" s="360">
        <v>8487</v>
      </c>
      <c r="J11" s="44">
        <v>9945</v>
      </c>
      <c r="K11" s="355">
        <f t="shared" ref="K11:K23" si="0">IF(AND(J11&gt; 0,I11&gt;0,I11&lt;=J11*6),I11/J11*100-100,"-")</f>
        <v>-14.660633484162901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360">
        <v>80845</v>
      </c>
      <c r="G12" s="44">
        <v>95184</v>
      </c>
      <c r="H12" s="355">
        <f>IF(AND(G12&gt; 0,F12&gt;0,F12&lt;=G12*6),F12/G12*100-100,"-")</f>
        <v>-15.064506639771395</v>
      </c>
      <c r="I12" s="360">
        <v>977193</v>
      </c>
      <c r="J12" s="44">
        <v>991264</v>
      </c>
      <c r="K12" s="355">
        <f t="shared" si="0"/>
        <v>-1.4195007586273647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360">
        <v>2472</v>
      </c>
      <c r="G13" s="44">
        <v>6584</v>
      </c>
      <c r="H13" s="355">
        <f t="shared" ref="H13:H23" si="1">IF(AND(G13&gt; 0,F13&gt;0,F13&lt;=G13*6),F13/G13*100-100,"-")</f>
        <v>-62.454434993924664</v>
      </c>
      <c r="I13" s="360">
        <v>61990</v>
      </c>
      <c r="J13" s="44">
        <v>76239</v>
      </c>
      <c r="K13" s="355">
        <f t="shared" si="0"/>
        <v>-18.689909363973825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360">
        <v>10277</v>
      </c>
      <c r="G14" s="44">
        <v>10952</v>
      </c>
      <c r="H14" s="355">
        <f t="shared" si="1"/>
        <v>-6.163257852447046</v>
      </c>
      <c r="I14" s="360">
        <v>113553</v>
      </c>
      <c r="J14" s="44">
        <v>119171</v>
      </c>
      <c r="K14" s="355">
        <f t="shared" si="0"/>
        <v>-4.7142341677085824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360">
        <v>30424</v>
      </c>
      <c r="G15" s="44">
        <v>29811</v>
      </c>
      <c r="H15" s="355">
        <f t="shared" si="1"/>
        <v>2.0562879474019553</v>
      </c>
      <c r="I15" s="360">
        <v>342988</v>
      </c>
      <c r="J15" s="44">
        <v>353732</v>
      </c>
      <c r="K15" s="355">
        <f t="shared" si="0"/>
        <v>-3.0373276944127099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360">
        <v>8978</v>
      </c>
      <c r="G17" s="44">
        <v>14353</v>
      </c>
      <c r="H17" s="355">
        <f t="shared" si="1"/>
        <v>-37.448617013864691</v>
      </c>
      <c r="I17" s="360">
        <v>120681</v>
      </c>
      <c r="J17" s="44">
        <v>150715</v>
      </c>
      <c r="K17" s="355">
        <f t="shared" si="0"/>
        <v>-19.927678067876457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360">
        <v>2674</v>
      </c>
      <c r="G18" s="44">
        <v>3006</v>
      </c>
      <c r="H18" s="355">
        <f t="shared" si="1"/>
        <v>-11.044577511643382</v>
      </c>
      <c r="I18" s="360">
        <v>33507</v>
      </c>
      <c r="J18" s="44">
        <v>35205</v>
      </c>
      <c r="K18" s="355">
        <f t="shared" si="0"/>
        <v>-4.8231785257775925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136430</v>
      </c>
      <c r="G19" s="50">
        <f>SUM(G11:G18)</f>
        <v>160672</v>
      </c>
      <c r="H19" s="384">
        <f t="shared" si="1"/>
        <v>-15.087880900219076</v>
      </c>
      <c r="I19" s="50">
        <f>SUM(I11:I18)</f>
        <v>1658399</v>
      </c>
      <c r="J19" s="50">
        <f>SUM(J11:J18)</f>
        <v>1736271</v>
      </c>
      <c r="K19" s="384">
        <f t="shared" si="0"/>
        <v>-4.4850141481370116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5">
      <c r="B21" s="40"/>
      <c r="C21" s="54"/>
      <c r="D21" s="54" t="s">
        <v>38</v>
      </c>
      <c r="E21" s="55">
        <v>10</v>
      </c>
      <c r="F21" s="56">
        <v>719</v>
      </c>
      <c r="G21" s="57">
        <v>783</v>
      </c>
      <c r="H21" s="355">
        <f t="shared" si="1"/>
        <v>-8.1736909323116151</v>
      </c>
      <c r="I21" s="56">
        <v>8188</v>
      </c>
      <c r="J21" s="57">
        <v>8730</v>
      </c>
      <c r="K21" s="355">
        <f t="shared" si="0"/>
        <v>-6.2084765177548746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141845</v>
      </c>
      <c r="G23" s="45">
        <v>158651</v>
      </c>
      <c r="H23" s="355">
        <f t="shared" si="1"/>
        <v>-10.59306276039861</v>
      </c>
      <c r="I23" s="44">
        <v>1661303</v>
      </c>
      <c r="J23" s="45">
        <v>1733734</v>
      </c>
      <c r="K23" s="355">
        <f t="shared" si="0"/>
        <v>-4.1777458364431936</v>
      </c>
    </row>
    <row r="24" spans="2:11" x14ac:dyDescent="0.25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5">
      <c r="B25" s="392" t="s">
        <v>295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44">
        <v>2811045</v>
      </c>
      <c r="G11" s="45">
        <v>2237946</v>
      </c>
      <c r="H11" s="355">
        <f t="shared" ref="H11:H26" si="0">IF(AND(G11&gt; 0,F11&gt;0,F11&lt;=G11*6),F11/G11*100-100,"-")</f>
        <v>25.608258644310439</v>
      </c>
      <c r="I11" s="44">
        <v>25213775</v>
      </c>
      <c r="J11" s="45">
        <v>26051882</v>
      </c>
      <c r="K11" s="355">
        <f t="shared" ref="K11:K26" si="1">IF(AND(J11&gt; 0,I11&gt;0,I11&lt;=J11*6),I11/J11*100-100,"-")</f>
        <v>-3.2170689242335726</v>
      </c>
      <c r="L11" s="376"/>
    </row>
    <row r="12" spans="2:14" x14ac:dyDescent="0.25">
      <c r="B12" s="41" t="s">
        <v>26</v>
      </c>
      <c r="C12" s="10"/>
      <c r="D12" s="493" t="s">
        <v>366</v>
      </c>
      <c r="E12" s="71">
        <v>2</v>
      </c>
      <c r="F12" s="44">
        <v>617779</v>
      </c>
      <c r="G12" s="45">
        <v>607254</v>
      </c>
      <c r="H12" s="355">
        <f t="shared" si="0"/>
        <v>1.7332121319908964</v>
      </c>
      <c r="I12" s="44">
        <v>6848603</v>
      </c>
      <c r="J12" s="45">
        <v>8804530</v>
      </c>
      <c r="K12" s="355">
        <f t="shared" si="1"/>
        <v>-22.215007501820082</v>
      </c>
      <c r="L12" s="376"/>
    </row>
    <row r="13" spans="2:14" x14ac:dyDescent="0.25">
      <c r="B13" s="41" t="s">
        <v>26</v>
      </c>
      <c r="C13" s="10"/>
      <c r="D13" s="493" t="s">
        <v>367</v>
      </c>
      <c r="E13" s="71">
        <v>3</v>
      </c>
      <c r="F13" s="44">
        <v>890203</v>
      </c>
      <c r="G13" s="45">
        <v>995703</v>
      </c>
      <c r="H13" s="355">
        <f t="shared" si="0"/>
        <v>-10.595528988061702</v>
      </c>
      <c r="I13" s="44">
        <v>9264212</v>
      </c>
      <c r="J13" s="45">
        <v>8666258</v>
      </c>
      <c r="K13" s="355">
        <f t="shared" si="1"/>
        <v>6.8997945826214675</v>
      </c>
      <c r="L13" s="376"/>
    </row>
    <row r="14" spans="2:14" x14ac:dyDescent="0.25">
      <c r="B14" s="41" t="s">
        <v>26</v>
      </c>
      <c r="C14" s="10"/>
      <c r="D14" s="493" t="s">
        <v>368</v>
      </c>
      <c r="E14" s="71">
        <v>4</v>
      </c>
      <c r="F14" s="44">
        <v>803975</v>
      </c>
      <c r="G14" s="45">
        <v>720394</v>
      </c>
      <c r="H14" s="355">
        <f t="shared" si="0"/>
        <v>11.60212328253705</v>
      </c>
      <c r="I14" s="44">
        <v>7036530</v>
      </c>
      <c r="J14" s="45">
        <v>7409005</v>
      </c>
      <c r="K14" s="355">
        <f t="shared" si="1"/>
        <v>-5.0273282309837839</v>
      </c>
      <c r="L14" s="376"/>
    </row>
    <row r="15" spans="2:14" x14ac:dyDescent="0.25">
      <c r="B15" s="41" t="s">
        <v>26</v>
      </c>
      <c r="C15" s="10"/>
      <c r="D15" s="493" t="s">
        <v>369</v>
      </c>
      <c r="E15" s="71">
        <v>5</v>
      </c>
      <c r="F15" s="44">
        <v>696978</v>
      </c>
      <c r="G15" s="45">
        <v>642387</v>
      </c>
      <c r="H15" s="355">
        <f t="shared" si="0"/>
        <v>8.4981483124658439</v>
      </c>
      <c r="I15" s="44">
        <v>7224331</v>
      </c>
      <c r="J15" s="45">
        <v>6807463</v>
      </c>
      <c r="K15" s="355">
        <f t="shared" si="1"/>
        <v>6.1236910138182168</v>
      </c>
      <c r="L15" s="376"/>
    </row>
    <row r="16" spans="2:14" x14ac:dyDescent="0.25">
      <c r="B16" s="41" t="s">
        <v>26</v>
      </c>
      <c r="C16" s="10"/>
      <c r="D16" s="493"/>
      <c r="E16" s="71">
        <v>6</v>
      </c>
      <c r="F16" s="44">
        <v>0</v>
      </c>
      <c r="G16" s="45">
        <v>0</v>
      </c>
      <c r="H16" s="355" t="str">
        <f t="shared" si="0"/>
        <v>-</v>
      </c>
      <c r="I16" s="44">
        <v>0</v>
      </c>
      <c r="J16" s="45">
        <v>0</v>
      </c>
      <c r="K16" s="355" t="str">
        <f t="shared" si="1"/>
        <v>-</v>
      </c>
      <c r="L16" s="376"/>
    </row>
    <row r="17" spans="1:12" x14ac:dyDescent="0.25">
      <c r="B17" s="41" t="s">
        <v>26</v>
      </c>
      <c r="C17" s="10"/>
      <c r="D17" s="493"/>
      <c r="E17" s="71">
        <v>7</v>
      </c>
      <c r="F17" s="44">
        <v>0</v>
      </c>
      <c r="G17" s="45">
        <v>0</v>
      </c>
      <c r="H17" s="355" t="str">
        <f t="shared" si="0"/>
        <v>-</v>
      </c>
      <c r="I17" s="44">
        <v>0</v>
      </c>
      <c r="J17" s="45">
        <v>0</v>
      </c>
      <c r="K17" s="355" t="str">
        <f t="shared" si="1"/>
        <v>-</v>
      </c>
      <c r="L17" s="376"/>
    </row>
    <row r="18" spans="1:12" x14ac:dyDescent="0.25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5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5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5">
      <c r="B21" s="41" t="s">
        <v>26</v>
      </c>
      <c r="C21" s="10"/>
      <c r="D21" s="493" t="s">
        <v>194</v>
      </c>
      <c r="E21" s="71">
        <v>11</v>
      </c>
      <c r="F21" s="44">
        <v>1836122</v>
      </c>
      <c r="G21" s="45">
        <v>1584380</v>
      </c>
      <c r="H21" s="355">
        <f t="shared" si="0"/>
        <v>15.888991277345085</v>
      </c>
      <c r="I21" s="44">
        <v>18271358</v>
      </c>
      <c r="J21" s="45">
        <v>18300745</v>
      </c>
      <c r="K21" s="355">
        <f t="shared" si="1"/>
        <v>-0.16057816225514898</v>
      </c>
      <c r="L21" s="376"/>
    </row>
    <row r="22" spans="1:12" x14ac:dyDescent="0.25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5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5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5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5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7656102</v>
      </c>
      <c r="G30" s="75">
        <v>6788064</v>
      </c>
      <c r="H30" s="357">
        <f t="shared" si="2"/>
        <v>12.787710899602601</v>
      </c>
      <c r="I30" s="75">
        <v>73858809</v>
      </c>
      <c r="J30" s="75">
        <v>76039883</v>
      </c>
      <c r="K30" s="357">
        <f t="shared" si="3"/>
        <v>-2.868328979412027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141845</v>
      </c>
      <c r="G32" s="80">
        <v>158651</v>
      </c>
      <c r="H32" s="355">
        <f t="shared" si="2"/>
        <v>-10.59306276039861</v>
      </c>
      <c r="I32" s="80">
        <v>1661303</v>
      </c>
      <c r="J32" s="80">
        <v>1733734</v>
      </c>
      <c r="K32" s="355">
        <f t="shared" si="3"/>
        <v>-4.1777458364431936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7797947</v>
      </c>
      <c r="G34" s="75">
        <f>G30+G31+G32-G33</f>
        <v>6946715</v>
      </c>
      <c r="H34" s="357">
        <f t="shared" si="2"/>
        <v>12.25373431902706</v>
      </c>
      <c r="I34" s="75">
        <f>I30+I31+I32-I33</f>
        <v>75520112</v>
      </c>
      <c r="J34" s="75">
        <f>J30+J31+J32-J33</f>
        <v>77773617</v>
      </c>
      <c r="K34" s="357">
        <f t="shared" si="3"/>
        <v>-2.8975185762544697</v>
      </c>
    </row>
    <row r="35" spans="1:11" x14ac:dyDescent="0.25">
      <c r="B35" s="84" t="s">
        <v>26</v>
      </c>
      <c r="C35" s="500" t="s">
        <v>356</v>
      </c>
      <c r="D35" s="78"/>
      <c r="E35" s="79">
        <v>25</v>
      </c>
      <c r="F35" s="80">
        <f>F36-F34</f>
        <v>1727</v>
      </c>
      <c r="G35" s="80">
        <f>G36-G34</f>
        <v>-6</v>
      </c>
      <c r="H35" s="382" t="s">
        <v>49</v>
      </c>
      <c r="I35" s="80">
        <f>I36-I34</f>
        <v>1404</v>
      </c>
      <c r="J35" s="80">
        <f>J36-J34</f>
        <v>30141</v>
      </c>
      <c r="K35" s="382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7799674</v>
      </c>
      <c r="G36" s="75">
        <v>6946709</v>
      </c>
      <c r="H36" s="357">
        <f t="shared" si="2"/>
        <v>12.278691967664116</v>
      </c>
      <c r="I36" s="75">
        <v>75521516</v>
      </c>
      <c r="J36" s="75">
        <v>77803758</v>
      </c>
      <c r="K36" s="357">
        <f t="shared" si="3"/>
        <v>-2.933331318006509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355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377">
        <v>480.11</v>
      </c>
      <c r="G11" s="377">
        <v>256.14</v>
      </c>
      <c r="H11" s="355">
        <f>IF(AND(G11&lt;&gt;"-",F11&lt;&gt;"-"),IF((F11&lt;=G11*6),F11/G11*100-100,"-"),"-")</f>
        <v>87.440462247208586</v>
      </c>
      <c r="I11" s="377">
        <v>407.41</v>
      </c>
      <c r="J11" s="377">
        <v>254.87</v>
      </c>
      <c r="K11" s="355">
        <f>IF(AND(J11&lt;&gt;"-",I11&lt;&gt;"-"),IF((I11&lt;=J11*6),I11/J11*100-100,"-"),"-")</f>
        <v>59.850119668850795</v>
      </c>
    </row>
    <row r="12" spans="2:14" x14ac:dyDescent="0.25">
      <c r="B12" s="41" t="s">
        <v>26</v>
      </c>
      <c r="C12" s="10"/>
      <c r="D12" s="42" t="s">
        <v>366</v>
      </c>
      <c r="E12" s="71">
        <v>2</v>
      </c>
      <c r="F12" s="377">
        <v>514.37</v>
      </c>
      <c r="G12" s="377">
        <v>263.14</v>
      </c>
      <c r="H12" s="355">
        <f t="shared" ref="H12:H27" si="0">IF(AND(G12&lt;&gt;"-",F12&lt;&gt;"-"),IF((F12&lt;=G12*6),F12/G12*100-100,"-"),"-")</f>
        <v>95.473892224671289</v>
      </c>
      <c r="I12" s="377">
        <v>431.97</v>
      </c>
      <c r="J12" s="377">
        <v>287.92</v>
      </c>
      <c r="K12" s="355">
        <f t="shared" ref="K12:K27" si="1">IF(AND(J12&lt;&gt;"-",I12&lt;&gt;"-"),IF((I12&lt;=J12*6),I12/J12*100-100,"-"),"-")</f>
        <v>50.03125868296749</v>
      </c>
    </row>
    <row r="13" spans="2:14" x14ac:dyDescent="0.25">
      <c r="B13" s="41" t="s">
        <v>26</v>
      </c>
      <c r="C13" s="10"/>
      <c r="D13" s="42" t="s">
        <v>367</v>
      </c>
      <c r="E13" s="71">
        <v>3</v>
      </c>
      <c r="F13" s="377">
        <v>552.87</v>
      </c>
      <c r="G13" s="377">
        <v>276.88</v>
      </c>
      <c r="H13" s="355">
        <f t="shared" si="0"/>
        <v>99.678561109505921</v>
      </c>
      <c r="I13" s="377">
        <v>461.87</v>
      </c>
      <c r="J13" s="377">
        <v>287.45999999999998</v>
      </c>
      <c r="K13" s="355">
        <f t="shared" si="1"/>
        <v>60.672789257635856</v>
      </c>
    </row>
    <row r="14" spans="2:14" x14ac:dyDescent="0.25">
      <c r="B14" s="41" t="s">
        <v>26</v>
      </c>
      <c r="C14" s="10"/>
      <c r="D14" s="42" t="s">
        <v>368</v>
      </c>
      <c r="E14" s="71">
        <v>4</v>
      </c>
      <c r="F14" s="377">
        <v>528.6</v>
      </c>
      <c r="G14" s="377">
        <v>267.89</v>
      </c>
      <c r="H14" s="355">
        <f t="shared" si="0"/>
        <v>97.31979543842624</v>
      </c>
      <c r="I14" s="377">
        <v>450.86</v>
      </c>
      <c r="J14" s="377">
        <v>279.99</v>
      </c>
      <c r="K14" s="355">
        <f t="shared" si="1"/>
        <v>61.027179542126504</v>
      </c>
    </row>
    <row r="15" spans="2:14" x14ac:dyDescent="0.25">
      <c r="B15" s="41" t="s">
        <v>26</v>
      </c>
      <c r="C15" s="10"/>
      <c r="D15" s="42" t="s">
        <v>369</v>
      </c>
      <c r="E15" s="71">
        <v>5</v>
      </c>
      <c r="F15" s="377">
        <v>534.79999999999995</v>
      </c>
      <c r="G15" s="377">
        <v>272.83999999999997</v>
      </c>
      <c r="H15" s="355">
        <f t="shared" si="0"/>
        <v>96.012314909837272</v>
      </c>
      <c r="I15" s="377">
        <v>443.86</v>
      </c>
      <c r="J15" s="377">
        <v>296.97000000000003</v>
      </c>
      <c r="K15" s="355">
        <f t="shared" si="1"/>
        <v>49.462908711317624</v>
      </c>
    </row>
    <row r="16" spans="2:14" x14ac:dyDescent="0.25">
      <c r="B16" s="41" t="s">
        <v>26</v>
      </c>
      <c r="C16" s="10"/>
      <c r="D16" s="42"/>
      <c r="E16" s="71">
        <v>6</v>
      </c>
      <c r="F16" s="377" t="s">
        <v>49</v>
      </c>
      <c r="G16" s="377" t="s">
        <v>49</v>
      </c>
      <c r="H16" s="355" t="str">
        <f t="shared" si="0"/>
        <v>-</v>
      </c>
      <c r="I16" s="377" t="s">
        <v>49</v>
      </c>
      <c r="J16" s="377" t="s">
        <v>49</v>
      </c>
      <c r="K16" s="355" t="str">
        <f t="shared" si="1"/>
        <v>-</v>
      </c>
    </row>
    <row r="17" spans="2:11" x14ac:dyDescent="0.25">
      <c r="B17" s="41" t="s">
        <v>26</v>
      </c>
      <c r="C17" s="10"/>
      <c r="D17" s="493"/>
      <c r="E17" s="71">
        <v>7</v>
      </c>
      <c r="F17" s="377" t="s">
        <v>49</v>
      </c>
      <c r="G17" s="377" t="s">
        <v>49</v>
      </c>
      <c r="H17" s="355" t="str">
        <f t="shared" si="0"/>
        <v>-</v>
      </c>
      <c r="I17" s="377" t="s">
        <v>49</v>
      </c>
      <c r="J17" s="377" t="s">
        <v>49</v>
      </c>
      <c r="K17" s="355" t="str">
        <f t="shared" si="1"/>
        <v>-</v>
      </c>
    </row>
    <row r="18" spans="2:11" x14ac:dyDescent="0.25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5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5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5">
      <c r="B21" s="41" t="s">
        <v>26</v>
      </c>
      <c r="C21" s="10"/>
      <c r="D21" s="42" t="s">
        <v>194</v>
      </c>
      <c r="E21" s="71">
        <v>11</v>
      </c>
      <c r="F21" s="377">
        <v>528.72</v>
      </c>
      <c r="G21" s="377">
        <v>260.35000000000002</v>
      </c>
      <c r="H21" s="355">
        <f t="shared" si="0"/>
        <v>103.08046859996156</v>
      </c>
      <c r="I21" s="377">
        <v>435.89</v>
      </c>
      <c r="J21" s="377">
        <v>289.43</v>
      </c>
      <c r="K21" s="355">
        <f t="shared" si="1"/>
        <v>50.602909166292363</v>
      </c>
    </row>
    <row r="22" spans="2:11" x14ac:dyDescent="0.25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5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378">
        <v>513.05999999999995</v>
      </c>
      <c r="G30" s="378">
        <v>263.62</v>
      </c>
      <c r="H30" s="385">
        <f>IF(AND(G30&lt;&gt;"-",F30&lt;&gt;"-"),IF((F30&lt;=G30*6),F30/G30*100-100,"-"),"-")</f>
        <v>94.62104544419995</v>
      </c>
      <c r="I30" s="378">
        <v>431.27</v>
      </c>
      <c r="J30" s="378">
        <v>276.95</v>
      </c>
      <c r="K30" s="385">
        <f>IF(AND(J30&lt;&gt;"-",I30&lt;&gt;"-"),IF((I30&lt;=J30*6),I30/J30*100-100,"-"),"-")</f>
        <v>55.721249322982487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378">
        <v>513.05999999999995</v>
      </c>
      <c r="G32" s="378">
        <v>263.62</v>
      </c>
      <c r="H32" s="385">
        <f>IF(AND(G32&lt;&gt;"-",F32&lt;&gt;"-"),IF((F32&lt;=G32*6),F32/G32*100-100,"-"),"-")</f>
        <v>94.62104544419995</v>
      </c>
      <c r="I32" s="378">
        <v>431.27</v>
      </c>
      <c r="J32" s="378">
        <v>276.95</v>
      </c>
      <c r="K32" s="385">
        <f>IF(AND(J32&lt;&gt;"-",I32&lt;&gt;"-"),IF((I32&lt;=J32*6),I32/J32*100-100,"-"),"-")</f>
        <v>55.721249322982487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361">
        <v>7799674</v>
      </c>
      <c r="G11" s="53">
        <v>6946709</v>
      </c>
      <c r="H11" s="94">
        <f>IF(AND(G11&gt; 0,F11&gt;0,F11&lt;=G11*6),F11/G11*100-100,"-")</f>
        <v>12.278691967664116</v>
      </c>
      <c r="I11" s="361">
        <v>75521516</v>
      </c>
      <c r="J11" s="53">
        <v>77803758</v>
      </c>
      <c r="K11" s="94">
        <f>IF(AND(J11&gt; 0,I11&gt;0,I11&lt;=J11*6),I11/J11*100-100,"-")</f>
        <v>-2.933331318006509</v>
      </c>
    </row>
    <row r="12" spans="2:11" x14ac:dyDescent="0.25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283">
        <v>797912</v>
      </c>
      <c r="G14" s="53">
        <v>792194</v>
      </c>
      <c r="H14" s="94">
        <f>IF(AND(G14&gt; 0,F14&gt;0,F14&lt;=G14*6),F14/G14*100-100,"-")</f>
        <v>0.72179289416480685</v>
      </c>
      <c r="I14" s="283">
        <v>9365274</v>
      </c>
      <c r="J14" s="53">
        <v>9079942</v>
      </c>
      <c r="K14" s="94">
        <f>IF(AND(J14&gt; 0,I14&gt;0,I14&lt;=J14*6),I14/J14*100-100,"-")</f>
        <v>3.1424429803626595</v>
      </c>
    </row>
    <row r="15" spans="2:11" x14ac:dyDescent="0.25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5">
      <c r="B16" s="32"/>
      <c r="C16" s="89"/>
      <c r="D16" s="20" t="s">
        <v>290</v>
      </c>
      <c r="E16" s="23"/>
      <c r="F16" s="361"/>
      <c r="G16" s="61"/>
      <c r="H16" s="62"/>
      <c r="I16" s="361"/>
      <c r="J16" s="61"/>
      <c r="K16" s="62"/>
    </row>
    <row r="17" spans="2:11" x14ac:dyDescent="0.25">
      <c r="B17" s="32" t="s">
        <v>26</v>
      </c>
      <c r="C17" s="89"/>
      <c r="D17" s="29" t="s">
        <v>292</v>
      </c>
      <c r="E17" s="32">
        <v>3</v>
      </c>
      <c r="F17" s="361">
        <v>404372</v>
      </c>
      <c r="G17" s="53">
        <v>422399</v>
      </c>
      <c r="H17" s="94">
        <f>IF(AND(G17&gt; 0,F17&gt;0,F17&lt;=G17*6),F17/G17*100-100,"-")</f>
        <v>-4.2677657854303703</v>
      </c>
      <c r="I17" s="361">
        <v>4645341</v>
      </c>
      <c r="J17" s="53">
        <v>5061005</v>
      </c>
      <c r="K17" s="94">
        <f>IF(AND(J17&gt; 0,I17&gt;0,I17&lt;=J17*6),I17/J17*100-100,"-")</f>
        <v>-8.2130723048090175</v>
      </c>
    </row>
    <row r="18" spans="2:11" x14ac:dyDescent="0.25">
      <c r="B18" s="32"/>
      <c r="C18" s="89"/>
      <c r="D18" s="17" t="s">
        <v>291</v>
      </c>
      <c r="E18" s="92"/>
      <c r="F18" s="362"/>
      <c r="G18" s="45"/>
      <c r="H18" s="90"/>
      <c r="I18" s="362"/>
      <c r="J18" s="45"/>
      <c r="K18" s="90"/>
    </row>
    <row r="19" spans="2:11" x14ac:dyDescent="0.25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361">
        <v>6806</v>
      </c>
      <c r="G20" s="53">
        <v>19718</v>
      </c>
      <c r="H20" s="94">
        <f>IF(AND(G20&gt; 0,F20&gt;0,F20&lt;=G20*6),F20/G20*100-100,"-")</f>
        <v>-65.483314737803028</v>
      </c>
      <c r="I20" s="361">
        <v>96020</v>
      </c>
      <c r="J20" s="53">
        <v>161892</v>
      </c>
      <c r="K20" s="94">
        <f>IF(AND(J20&gt; 0,I20&gt;0,I20&lt;=J20*6),I20/J20*100-100,"-")</f>
        <v>-40.688854297927016</v>
      </c>
    </row>
    <row r="21" spans="2:11" x14ac:dyDescent="0.25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5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361">
        <v>65940</v>
      </c>
      <c r="G23" s="53">
        <v>201678</v>
      </c>
      <c r="H23" s="383" t="s">
        <v>49</v>
      </c>
      <c r="I23" s="361">
        <v>-843574</v>
      </c>
      <c r="J23" s="53">
        <v>217044</v>
      </c>
      <c r="K23" s="383" t="s">
        <v>49</v>
      </c>
    </row>
    <row r="24" spans="2:11" x14ac:dyDescent="0.25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5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365">
        <f>F11+F14+F17-F20-F23</f>
        <v>8929212</v>
      </c>
      <c r="G26" s="365">
        <f>G11+G14+G17-G20-G23</f>
        <v>7939906</v>
      </c>
      <c r="H26" s="366">
        <f>IF(AND(G26&gt; 0,F26&gt;0,F26&lt;=G26*6),F26/G26*100-100,"-")</f>
        <v>12.459920810145618</v>
      </c>
      <c r="I26" s="365">
        <f>I11+I14+I17-I20-I23</f>
        <v>90279685</v>
      </c>
      <c r="J26" s="365">
        <f>J11+J14+J17-J20-J23</f>
        <v>91565769</v>
      </c>
      <c r="K26" s="366">
        <f>IF(AND(J26&gt; 0,I26&gt;0,I26&lt;=J26*6),I26/J26*100-100,"-")</f>
        <v>-1.4045467143949821</v>
      </c>
    </row>
    <row r="27" spans="2:11" x14ac:dyDescent="0.25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5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16234</v>
      </c>
      <c r="G29" s="361">
        <v>18988</v>
      </c>
      <c r="H29" s="94">
        <f>IF(AND(G29&gt; 0,F29&gt;0,F29&lt;=G29*6),F29/G29*100-100,"-")</f>
        <v>-14.503897198230462</v>
      </c>
      <c r="I29" s="53">
        <v>254157</v>
      </c>
      <c r="J29" s="361">
        <v>141671</v>
      </c>
      <c r="K29" s="94">
        <f>IF(AND(J29&gt; 0,I29&gt;0,I29&lt;=J29*6),I29/J29*100-100,"-")</f>
        <v>79.399453663770288</v>
      </c>
    </row>
    <row r="30" spans="2:11" x14ac:dyDescent="0.25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162502</v>
      </c>
      <c r="G32" s="361">
        <v>152111</v>
      </c>
      <c r="H32" s="94">
        <f>IF(AND(G32&gt; 0,F32&gt;0,F32&lt;=G32*6),F32/G32*100-100,"-")</f>
        <v>6.8311956400260385</v>
      </c>
      <c r="I32" s="53">
        <v>1729078</v>
      </c>
      <c r="J32" s="361">
        <v>1762151</v>
      </c>
      <c r="K32" s="94">
        <f>IF(AND(J32&gt; 0,I32&gt;0,I32&lt;=J32*6),I32/J32*100-100,"-")</f>
        <v>-1.8768539132004065</v>
      </c>
    </row>
    <row r="33" spans="2:11" x14ac:dyDescent="0.25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5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365">
        <f>F26-F29-F32</f>
        <v>8750476</v>
      </c>
      <c r="G35" s="365">
        <f>G26-G29-G32</f>
        <v>7768807</v>
      </c>
      <c r="H35" s="366">
        <f>IF(AND(G35&gt; 0,F35&gt;0,F35&lt;=G35*6),F35/G35*100-100,"-")</f>
        <v>12.636032791135122</v>
      </c>
      <c r="I35" s="365">
        <f>I26-I29-I32</f>
        <v>88296450</v>
      </c>
      <c r="J35" s="365">
        <f>J26-J29-J32</f>
        <v>89661947</v>
      </c>
      <c r="K35" s="366">
        <f>IF(AND(J35&gt; 0,I35&gt;0,I35&lt;=J35*6),I35/J35*100-100,"-")</f>
        <v>-1.5229392687624852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671717</v>
      </c>
      <c r="F12" s="123"/>
      <c r="G12" s="93">
        <v>0</v>
      </c>
      <c r="H12" s="93">
        <v>163070</v>
      </c>
      <c r="I12" s="93">
        <v>33999</v>
      </c>
      <c r="J12" s="93">
        <v>0</v>
      </c>
      <c r="K12" s="93">
        <v>260546</v>
      </c>
      <c r="L12" s="93">
        <v>405232</v>
      </c>
      <c r="M12" s="93">
        <f>E12-G12-H12+I12+J12+K12+L12</f>
        <v>1208424</v>
      </c>
    </row>
    <row r="13" spans="2:13" x14ac:dyDescent="0.25">
      <c r="B13" s="89"/>
      <c r="C13" s="17" t="s">
        <v>106</v>
      </c>
      <c r="D13" s="38">
        <v>2</v>
      </c>
      <c r="E13" s="122">
        <v>1591063</v>
      </c>
      <c r="F13" s="123"/>
      <c r="G13" s="93">
        <v>0</v>
      </c>
      <c r="H13" s="93">
        <v>4492</v>
      </c>
      <c r="I13" s="93">
        <v>0</v>
      </c>
      <c r="J13" s="93">
        <v>0</v>
      </c>
      <c r="K13" s="93">
        <v>8312</v>
      </c>
      <c r="L13" s="93">
        <v>88951</v>
      </c>
      <c r="M13" s="93">
        <f t="shared" ref="M13:M19" si="0">E13-G13-H13+I13+J13+K13+L13</f>
        <v>1683834</v>
      </c>
    </row>
    <row r="14" spans="2:13" x14ac:dyDescent="0.25">
      <c r="B14" s="89"/>
      <c r="C14" s="17" t="s">
        <v>107</v>
      </c>
      <c r="D14" s="38">
        <v>3</v>
      </c>
      <c r="E14" s="122">
        <v>194411</v>
      </c>
      <c r="F14" s="123"/>
      <c r="G14" s="93">
        <v>0</v>
      </c>
      <c r="H14" s="93">
        <v>97253</v>
      </c>
      <c r="I14" s="93">
        <v>329699</v>
      </c>
      <c r="J14" s="93">
        <v>0</v>
      </c>
      <c r="K14" s="93">
        <v>1168</v>
      </c>
      <c r="L14" s="93">
        <v>41091</v>
      </c>
      <c r="M14" s="93">
        <f t="shared" si="0"/>
        <v>469116</v>
      </c>
    </row>
    <row r="15" spans="2:13" x14ac:dyDescent="0.25">
      <c r="B15" s="89"/>
      <c r="C15" s="17" t="s">
        <v>108</v>
      </c>
      <c r="D15" s="38">
        <v>4</v>
      </c>
      <c r="E15" s="122">
        <v>2725834</v>
      </c>
      <c r="F15" s="123"/>
      <c r="G15" s="93">
        <v>182</v>
      </c>
      <c r="H15" s="93">
        <v>19782</v>
      </c>
      <c r="I15" s="93">
        <v>0</v>
      </c>
      <c r="J15" s="93">
        <v>0</v>
      </c>
      <c r="K15" s="93">
        <v>421746</v>
      </c>
      <c r="L15" s="93">
        <v>1008445</v>
      </c>
      <c r="M15" s="93">
        <f t="shared" si="0"/>
        <v>4136061</v>
      </c>
    </row>
    <row r="16" spans="2:13" x14ac:dyDescent="0.25">
      <c r="B16" s="89"/>
      <c r="C16" s="17" t="s">
        <v>109</v>
      </c>
      <c r="D16" s="38">
        <v>5</v>
      </c>
      <c r="E16" s="122">
        <v>970028</v>
      </c>
      <c r="F16" s="123"/>
      <c r="G16" s="93">
        <v>1038</v>
      </c>
      <c r="H16" s="93">
        <v>10239</v>
      </c>
      <c r="I16" s="93">
        <v>0</v>
      </c>
      <c r="J16" s="93">
        <v>1501</v>
      </c>
      <c r="K16" s="93">
        <v>37391</v>
      </c>
      <c r="L16" s="93">
        <v>183947</v>
      </c>
      <c r="M16" s="93">
        <f t="shared" si="0"/>
        <v>1181590</v>
      </c>
    </row>
    <row r="17" spans="2:13" x14ac:dyDescent="0.25">
      <c r="B17" s="89"/>
      <c r="C17" s="17" t="s">
        <v>110</v>
      </c>
      <c r="D17" s="38">
        <v>6</v>
      </c>
      <c r="E17" s="122">
        <v>193250</v>
      </c>
      <c r="F17" s="123"/>
      <c r="G17" s="93">
        <v>0</v>
      </c>
      <c r="H17" s="93">
        <v>141486</v>
      </c>
      <c r="I17" s="93">
        <v>572</v>
      </c>
      <c r="J17" s="93">
        <v>322</v>
      </c>
      <c r="K17" s="93">
        <v>102</v>
      </c>
      <c r="L17" s="93">
        <v>44414</v>
      </c>
      <c r="M17" s="93">
        <f t="shared" si="0"/>
        <v>97174</v>
      </c>
    </row>
    <row r="18" spans="2:13" x14ac:dyDescent="0.25">
      <c r="B18" s="89"/>
      <c r="C18" s="17" t="s">
        <v>111</v>
      </c>
      <c r="D18" s="38">
        <v>7</v>
      </c>
      <c r="E18" s="122">
        <v>411540</v>
      </c>
      <c r="F18" s="123"/>
      <c r="G18" s="93">
        <v>59655</v>
      </c>
      <c r="H18" s="93">
        <v>14231</v>
      </c>
      <c r="I18" s="93">
        <v>0</v>
      </c>
      <c r="J18" s="93">
        <v>11231</v>
      </c>
      <c r="K18" s="93">
        <v>0</v>
      </c>
      <c r="L18" s="93">
        <v>0</v>
      </c>
      <c r="M18" s="93">
        <f t="shared" si="0"/>
        <v>348885</v>
      </c>
    </row>
    <row r="19" spans="2:13" x14ac:dyDescent="0.25">
      <c r="B19" s="105"/>
      <c r="C19" s="17" t="s">
        <v>112</v>
      </c>
      <c r="D19" s="38">
        <v>8</v>
      </c>
      <c r="E19" s="122">
        <v>270455</v>
      </c>
      <c r="F19" s="123"/>
      <c r="G19" s="93">
        <v>577</v>
      </c>
      <c r="H19" s="93">
        <v>99582</v>
      </c>
      <c r="I19" s="93">
        <v>2692</v>
      </c>
      <c r="J19" s="93">
        <v>2842</v>
      </c>
      <c r="K19" s="93">
        <v>117315</v>
      </c>
      <c r="L19" s="93">
        <v>17746</v>
      </c>
      <c r="M19" s="93">
        <f t="shared" si="0"/>
        <v>310891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197510</v>
      </c>
      <c r="F22" s="123"/>
      <c r="G22" s="93">
        <v>14086</v>
      </c>
      <c r="H22" s="93">
        <v>23113</v>
      </c>
      <c r="I22" s="93">
        <v>16683</v>
      </c>
      <c r="J22" s="93">
        <v>0</v>
      </c>
      <c r="K22" s="93">
        <v>11101</v>
      </c>
      <c r="L22" s="93">
        <v>102699</v>
      </c>
      <c r="M22" s="93">
        <f>E22-G22-H22+I22+J22+K22+L22</f>
        <v>290794</v>
      </c>
    </row>
    <row r="23" spans="2:13" x14ac:dyDescent="0.25">
      <c r="B23" s="89"/>
      <c r="C23" s="17" t="s">
        <v>115</v>
      </c>
      <c r="D23" s="38">
        <v>10</v>
      </c>
      <c r="E23" s="122">
        <v>317229</v>
      </c>
      <c r="F23" s="123"/>
      <c r="G23" s="93">
        <v>299528</v>
      </c>
      <c r="H23" s="93">
        <v>12777</v>
      </c>
      <c r="I23" s="93">
        <v>28450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33374</v>
      </c>
    </row>
    <row r="24" spans="2:13" x14ac:dyDescent="0.25">
      <c r="B24" s="89"/>
      <c r="C24" s="17" t="s">
        <v>116</v>
      </c>
      <c r="D24" s="38">
        <v>11</v>
      </c>
      <c r="E24" s="122">
        <v>34762</v>
      </c>
      <c r="F24" s="123"/>
      <c r="G24" s="93">
        <v>0</v>
      </c>
      <c r="H24" s="93">
        <v>27366</v>
      </c>
      <c r="I24" s="93">
        <v>134</v>
      </c>
      <c r="J24" s="93">
        <v>814</v>
      </c>
      <c r="K24" s="93">
        <v>0</v>
      </c>
      <c r="L24" s="93">
        <v>7885</v>
      </c>
      <c r="M24" s="93">
        <f t="shared" si="1"/>
        <v>16229</v>
      </c>
    </row>
    <row r="25" spans="2:13" x14ac:dyDescent="0.25">
      <c r="B25" s="89"/>
      <c r="C25" s="17" t="s">
        <v>117</v>
      </c>
      <c r="D25" s="38">
        <v>12</v>
      </c>
      <c r="E25" s="122">
        <v>4061</v>
      </c>
      <c r="F25" s="123"/>
      <c r="G25" s="93">
        <v>0</v>
      </c>
      <c r="H25" s="93">
        <v>330</v>
      </c>
      <c r="I25" s="93">
        <v>2008</v>
      </c>
      <c r="J25" s="93">
        <v>0</v>
      </c>
      <c r="K25" s="93">
        <v>409</v>
      </c>
      <c r="L25" s="93">
        <v>6002</v>
      </c>
      <c r="M25" s="93">
        <f t="shared" si="1"/>
        <v>12150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442</v>
      </c>
      <c r="M26" s="93">
        <f t="shared" si="1"/>
        <v>442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324000</v>
      </c>
      <c r="F28" s="123"/>
      <c r="G28" s="93">
        <v>0</v>
      </c>
      <c r="H28" s="93">
        <v>4692</v>
      </c>
      <c r="I28" s="93">
        <v>0</v>
      </c>
      <c r="J28" s="93">
        <v>0</v>
      </c>
      <c r="K28" s="93">
        <v>0</v>
      </c>
      <c r="L28" s="93">
        <v>409664</v>
      </c>
      <c r="M28" s="93">
        <f t="shared" si="1"/>
        <v>728972</v>
      </c>
    </row>
    <row r="29" spans="2:13" x14ac:dyDescent="0.25">
      <c r="B29" s="89"/>
      <c r="C29" s="17" t="s">
        <v>121</v>
      </c>
      <c r="D29" s="38">
        <v>16</v>
      </c>
      <c r="E29" s="122">
        <v>5095</v>
      </c>
      <c r="F29" s="123"/>
      <c r="G29" s="93">
        <v>0</v>
      </c>
      <c r="H29" s="93">
        <v>204</v>
      </c>
      <c r="I29" s="93">
        <v>0</v>
      </c>
      <c r="J29" s="93">
        <v>0</v>
      </c>
      <c r="K29" s="93">
        <v>0</v>
      </c>
      <c r="L29" s="93">
        <v>2215</v>
      </c>
      <c r="M29" s="93">
        <f t="shared" si="1"/>
        <v>7106</v>
      </c>
    </row>
    <row r="30" spans="2:13" x14ac:dyDescent="0.25">
      <c r="B30" s="89"/>
      <c r="C30" s="17" t="s">
        <v>284</v>
      </c>
      <c r="D30" s="38">
        <v>17</v>
      </c>
      <c r="E30" s="122">
        <v>172118</v>
      </c>
      <c r="F30" s="126"/>
      <c r="G30" s="93">
        <v>0</v>
      </c>
      <c r="H30" s="93">
        <v>101060</v>
      </c>
      <c r="I30" s="93">
        <v>0</v>
      </c>
      <c r="J30" s="93">
        <v>21320</v>
      </c>
      <c r="K30" s="93">
        <v>3927</v>
      </c>
      <c r="L30" s="93">
        <v>72687</v>
      </c>
      <c r="M30" s="93">
        <f t="shared" si="1"/>
        <v>168992</v>
      </c>
    </row>
    <row r="31" spans="2:13" x14ac:dyDescent="0.25">
      <c r="B31" s="89"/>
      <c r="C31" s="17" t="s">
        <v>124</v>
      </c>
      <c r="D31" s="38">
        <v>18</v>
      </c>
      <c r="E31" s="122">
        <v>338924</v>
      </c>
      <c r="F31" s="123"/>
      <c r="G31" s="93">
        <v>0</v>
      </c>
      <c r="H31" s="93">
        <v>20780</v>
      </c>
      <c r="I31" s="93">
        <v>0</v>
      </c>
      <c r="J31" s="93">
        <v>0</v>
      </c>
      <c r="K31" s="93">
        <v>391</v>
      </c>
      <c r="L31" s="93">
        <v>4257</v>
      </c>
      <c r="M31" s="93">
        <f t="shared" si="1"/>
        <v>322792</v>
      </c>
    </row>
    <row r="32" spans="2:13" x14ac:dyDescent="0.25">
      <c r="B32" s="89"/>
      <c r="C32" s="17" t="s">
        <v>125</v>
      </c>
      <c r="D32" s="38">
        <v>19</v>
      </c>
      <c r="E32" s="122">
        <v>158029</v>
      </c>
      <c r="F32" s="123"/>
      <c r="G32" s="93">
        <v>57400</v>
      </c>
      <c r="H32" s="93">
        <v>0</v>
      </c>
      <c r="I32" s="93">
        <v>0</v>
      </c>
      <c r="J32" s="93">
        <v>0</v>
      </c>
      <c r="K32" s="93">
        <v>43128</v>
      </c>
      <c r="L32" s="93">
        <v>2065</v>
      </c>
      <c r="M32" s="93">
        <f t="shared" si="1"/>
        <v>145822</v>
      </c>
    </row>
    <row r="33" spans="2:13" x14ac:dyDescent="0.25">
      <c r="B33" s="89"/>
      <c r="C33" s="17" t="s">
        <v>126</v>
      </c>
      <c r="D33" s="38">
        <v>20</v>
      </c>
      <c r="E33" s="122">
        <v>28424</v>
      </c>
      <c r="F33" s="123"/>
      <c r="G33" s="93">
        <v>0</v>
      </c>
      <c r="H33" s="93">
        <v>21773</v>
      </c>
      <c r="I33" s="93">
        <v>0</v>
      </c>
      <c r="J33" s="93">
        <v>0</v>
      </c>
      <c r="K33" s="93">
        <v>18682</v>
      </c>
      <c r="L33" s="93">
        <v>4882</v>
      </c>
      <c r="M33" s="93">
        <f t="shared" si="1"/>
        <v>30215</v>
      </c>
    </row>
    <row r="34" spans="2:13" x14ac:dyDescent="0.25">
      <c r="B34" s="89"/>
      <c r="C34" s="17" t="s">
        <v>127</v>
      </c>
      <c r="D34" s="38">
        <v>21</v>
      </c>
      <c r="E34" s="122">
        <v>142026</v>
      </c>
      <c r="F34" s="123"/>
      <c r="G34" s="93">
        <v>46472</v>
      </c>
      <c r="H34" s="93">
        <v>35682</v>
      </c>
      <c r="I34" s="93">
        <v>76673</v>
      </c>
      <c r="J34" s="93">
        <v>0</v>
      </c>
      <c r="K34" s="93">
        <v>0</v>
      </c>
      <c r="L34" s="93">
        <v>4314</v>
      </c>
      <c r="M34" s="93">
        <f t="shared" si="1"/>
        <v>140859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8750476</v>
      </c>
      <c r="F35" s="128"/>
      <c r="G35" s="127">
        <f>SUM(G12:G34)</f>
        <v>478938</v>
      </c>
      <c r="H35" s="127">
        <f t="shared" ref="H35:M35" si="2">SUM(H12:H34)</f>
        <v>797912</v>
      </c>
      <c r="I35" s="127">
        <f t="shared" si="2"/>
        <v>490910</v>
      </c>
      <c r="J35" s="127">
        <f t="shared" si="2"/>
        <v>38030</v>
      </c>
      <c r="K35" s="127">
        <f t="shared" si="2"/>
        <v>924218</v>
      </c>
      <c r="L35" s="127">
        <f t="shared" si="2"/>
        <v>2406938</v>
      </c>
      <c r="M35" s="129">
        <f t="shared" si="2"/>
        <v>11333722</v>
      </c>
    </row>
    <row r="36" spans="2:13" ht="7.5" customHeight="1" x14ac:dyDescent="0.25"/>
    <row r="37" spans="2:13" x14ac:dyDescent="0.25">
      <c r="B37" s="67" t="s">
        <v>288</v>
      </c>
      <c r="C37" s="130"/>
      <c r="D37" s="130"/>
      <c r="E37" s="130"/>
      <c r="F37" s="130"/>
      <c r="G37" s="131"/>
    </row>
    <row r="38" spans="2:13" x14ac:dyDescent="0.25">
      <c r="C38" s="130" t="s">
        <v>287</v>
      </c>
      <c r="D38" s="471" t="s">
        <v>35</v>
      </c>
      <c r="E38" s="130">
        <v>18406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2914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Daten&amp;R12.8.2022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671717</v>
      </c>
      <c r="F11" s="93">
        <v>619980</v>
      </c>
      <c r="G11" s="355">
        <f t="shared" ref="G11:G18" si="0">IF(AND(F11&gt; 0,E11&gt;0,E11&lt;=F11*6),E11/F11*100-100,"-")</f>
        <v>8.3449466111810153</v>
      </c>
      <c r="H11" s="93">
        <v>6670894</v>
      </c>
      <c r="I11" s="93">
        <v>6253273</v>
      </c>
      <c r="J11" s="355">
        <f t="shared" ref="J11:J18" si="1">IF(AND(I11&gt; 0,H11&gt;0,H11&lt;=I11*6),H11/I11*100-100,"-")</f>
        <v>6.6784386352554748</v>
      </c>
    </row>
    <row r="12" spans="2:14" x14ac:dyDescent="0.25">
      <c r="B12" s="89"/>
      <c r="C12" s="17" t="s">
        <v>106</v>
      </c>
      <c r="D12" s="38">
        <v>2</v>
      </c>
      <c r="E12" s="93">
        <v>1591063</v>
      </c>
      <c r="F12" s="93">
        <v>1504380</v>
      </c>
      <c r="G12" s="355">
        <f t="shared" si="0"/>
        <v>5.7620415054706768</v>
      </c>
      <c r="H12" s="93">
        <v>15990474</v>
      </c>
      <c r="I12" s="93">
        <v>16857448</v>
      </c>
      <c r="J12" s="355">
        <f t="shared" si="1"/>
        <v>-5.142973005166624</v>
      </c>
    </row>
    <row r="13" spans="2:14" x14ac:dyDescent="0.25">
      <c r="B13" s="89"/>
      <c r="C13" s="17" t="s">
        <v>107</v>
      </c>
      <c r="D13" s="38">
        <v>3</v>
      </c>
      <c r="E13" s="93">
        <v>194411</v>
      </c>
      <c r="F13" s="93">
        <v>230442</v>
      </c>
      <c r="G13" s="355">
        <f t="shared" si="0"/>
        <v>-15.635604620685456</v>
      </c>
      <c r="H13" s="93">
        <v>2521859</v>
      </c>
      <c r="I13" s="93">
        <v>2209491</v>
      </c>
      <c r="J13" s="355">
        <f t="shared" si="1"/>
        <v>14.137554758086821</v>
      </c>
    </row>
    <row r="14" spans="2:14" x14ac:dyDescent="0.25">
      <c r="B14" s="89"/>
      <c r="C14" s="17" t="s">
        <v>108</v>
      </c>
      <c r="D14" s="38">
        <v>4</v>
      </c>
      <c r="E14" s="93">
        <v>2725834</v>
      </c>
      <c r="F14" s="93">
        <v>2341565</v>
      </c>
      <c r="G14" s="355">
        <f t="shared" si="0"/>
        <v>16.410776553288088</v>
      </c>
      <c r="H14" s="93">
        <v>26846357</v>
      </c>
      <c r="I14" s="93">
        <v>28192109</v>
      </c>
      <c r="J14" s="355">
        <f t="shared" si="1"/>
        <v>-4.7735059480651216</v>
      </c>
    </row>
    <row r="15" spans="2:14" x14ac:dyDescent="0.25">
      <c r="B15" s="89"/>
      <c r="C15" s="17" t="s">
        <v>109</v>
      </c>
      <c r="D15" s="38">
        <v>5</v>
      </c>
      <c r="E15" s="93">
        <v>970028</v>
      </c>
      <c r="F15" s="93">
        <v>899050</v>
      </c>
      <c r="G15" s="355">
        <f t="shared" si="0"/>
        <v>7.8947778210333155</v>
      </c>
      <c r="H15" s="93">
        <v>9206925</v>
      </c>
      <c r="I15" s="93">
        <v>11229457</v>
      </c>
      <c r="J15" s="355">
        <f t="shared" si="1"/>
        <v>-18.010951019270109</v>
      </c>
    </row>
    <row r="16" spans="2:14" x14ac:dyDescent="0.25">
      <c r="B16" s="89"/>
      <c r="C16" s="17" t="s">
        <v>110</v>
      </c>
      <c r="D16" s="38">
        <v>6</v>
      </c>
      <c r="E16" s="93">
        <v>193250</v>
      </c>
      <c r="F16" s="93">
        <v>189413</v>
      </c>
      <c r="G16" s="355">
        <f t="shared" si="0"/>
        <v>2.0257321303184028</v>
      </c>
      <c r="H16" s="93">
        <v>1904134</v>
      </c>
      <c r="I16" s="93">
        <v>1835657</v>
      </c>
      <c r="J16" s="355">
        <f t="shared" si="1"/>
        <v>3.7303810025511268</v>
      </c>
    </row>
    <row r="17" spans="2:10" x14ac:dyDescent="0.25">
      <c r="B17" s="89"/>
      <c r="C17" s="17" t="s">
        <v>111</v>
      </c>
      <c r="D17" s="38">
        <v>7</v>
      </c>
      <c r="E17" s="93">
        <v>411540</v>
      </c>
      <c r="F17" s="93">
        <v>315810</v>
      </c>
      <c r="G17" s="355">
        <f t="shared" si="0"/>
        <v>30.312529685570439</v>
      </c>
      <c r="H17" s="93">
        <v>4470872</v>
      </c>
      <c r="I17" s="93">
        <v>3630466</v>
      </c>
      <c r="J17" s="355">
        <f t="shared" si="1"/>
        <v>23.148708733259028</v>
      </c>
    </row>
    <row r="18" spans="2:10" x14ac:dyDescent="0.25">
      <c r="B18" s="105"/>
      <c r="C18" s="17" t="s">
        <v>112</v>
      </c>
      <c r="D18" s="38">
        <v>8</v>
      </c>
      <c r="E18" s="93">
        <v>270455</v>
      </c>
      <c r="F18" s="93">
        <v>209980</v>
      </c>
      <c r="G18" s="355">
        <f t="shared" si="0"/>
        <v>28.800361939232289</v>
      </c>
      <c r="H18" s="93">
        <v>2203264</v>
      </c>
      <c r="I18" s="93">
        <v>1988473</v>
      </c>
      <c r="J18" s="355">
        <f t="shared" si="1"/>
        <v>10.801806210091854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197510</v>
      </c>
      <c r="F21" s="93">
        <v>193098</v>
      </c>
      <c r="G21" s="355">
        <f t="shared" ref="G21:G34" si="2">IF(AND(F21&gt; 0,E21&gt;0,E21&lt;=F21*6),E21/F21*100-100,"-")</f>
        <v>2.2848501797015075</v>
      </c>
      <c r="H21" s="93">
        <v>2806116</v>
      </c>
      <c r="I21" s="93">
        <v>2678102</v>
      </c>
      <c r="J21" s="355">
        <f t="shared" ref="J21:J34" si="3">IF(AND(I21&gt; 0,H21&gt;0,H21&lt;=I21*6),H21/I21*100-100,"-")</f>
        <v>4.7800270490070886</v>
      </c>
    </row>
    <row r="22" spans="2:10" x14ac:dyDescent="0.25">
      <c r="B22" s="89"/>
      <c r="C22" s="17" t="s">
        <v>115</v>
      </c>
      <c r="D22" s="38">
        <v>10</v>
      </c>
      <c r="E22" s="93">
        <v>317229</v>
      </c>
      <c r="F22" s="93">
        <v>275281</v>
      </c>
      <c r="G22" s="355">
        <f t="shared" si="2"/>
        <v>15.238247463500926</v>
      </c>
      <c r="H22" s="93">
        <v>3140601</v>
      </c>
      <c r="I22" s="93">
        <v>3264606</v>
      </c>
      <c r="J22" s="355">
        <f t="shared" si="3"/>
        <v>-3.7984675639265504</v>
      </c>
    </row>
    <row r="23" spans="2:10" x14ac:dyDescent="0.25">
      <c r="B23" s="89"/>
      <c r="C23" s="17" t="s">
        <v>116</v>
      </c>
      <c r="D23" s="38">
        <v>11</v>
      </c>
      <c r="E23" s="93">
        <v>34762</v>
      </c>
      <c r="F23" s="93">
        <v>47513</v>
      </c>
      <c r="G23" s="355">
        <f t="shared" si="2"/>
        <v>-26.836865699913702</v>
      </c>
      <c r="H23" s="93">
        <v>527367</v>
      </c>
      <c r="I23" s="93">
        <v>416868</v>
      </c>
      <c r="J23" s="355">
        <f t="shared" si="3"/>
        <v>26.506951840870485</v>
      </c>
    </row>
    <row r="24" spans="2:10" x14ac:dyDescent="0.25">
      <c r="B24" s="89"/>
      <c r="C24" s="17" t="s">
        <v>117</v>
      </c>
      <c r="D24" s="38">
        <v>12</v>
      </c>
      <c r="E24" s="93">
        <v>4061</v>
      </c>
      <c r="F24" s="93">
        <v>5117</v>
      </c>
      <c r="G24" s="355">
        <f t="shared" si="2"/>
        <v>-20.63709204612077</v>
      </c>
      <c r="H24" s="93">
        <v>46454</v>
      </c>
      <c r="I24" s="93">
        <v>55108</v>
      </c>
      <c r="J24" s="355">
        <f t="shared" si="3"/>
        <v>-15.703709080351317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324000</v>
      </c>
      <c r="F27" s="93">
        <v>156215</v>
      </c>
      <c r="G27" s="355">
        <f t="shared" si="2"/>
        <v>107.40645904682648</v>
      </c>
      <c r="H27" s="93">
        <v>2564693</v>
      </c>
      <c r="I27" s="93">
        <v>2346479</v>
      </c>
      <c r="J27" s="355">
        <f t="shared" si="3"/>
        <v>9.2996357521205226</v>
      </c>
    </row>
    <row r="28" spans="2:10" x14ac:dyDescent="0.25">
      <c r="B28" s="89"/>
      <c r="C28" s="17" t="s">
        <v>121</v>
      </c>
      <c r="D28" s="38">
        <v>16</v>
      </c>
      <c r="E28" s="93">
        <v>5095</v>
      </c>
      <c r="F28" s="93">
        <v>0</v>
      </c>
      <c r="G28" s="355" t="str">
        <f t="shared" si="2"/>
        <v>-</v>
      </c>
      <c r="H28" s="93">
        <v>12500</v>
      </c>
      <c r="I28" s="93">
        <v>4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172118</v>
      </c>
      <c r="F29" s="93">
        <v>203380</v>
      </c>
      <c r="G29" s="355">
        <f t="shared" si="2"/>
        <v>-15.371226275936664</v>
      </c>
      <c r="H29" s="93">
        <v>2450853</v>
      </c>
      <c r="I29" s="93">
        <v>2173120</v>
      </c>
      <c r="J29" s="355">
        <f t="shared" si="3"/>
        <v>12.780380282727151</v>
      </c>
    </row>
    <row r="30" spans="2:10" x14ac:dyDescent="0.25">
      <c r="B30" s="89"/>
      <c r="C30" s="17" t="s">
        <v>124</v>
      </c>
      <c r="D30" s="38">
        <v>18</v>
      </c>
      <c r="E30" s="93">
        <v>338924</v>
      </c>
      <c r="F30" s="93">
        <v>349417</v>
      </c>
      <c r="G30" s="355">
        <f t="shared" si="2"/>
        <v>-3.0030021435705834</v>
      </c>
      <c r="H30" s="93">
        <v>3890631</v>
      </c>
      <c r="I30" s="93">
        <v>3543376</v>
      </c>
      <c r="J30" s="355">
        <f t="shared" si="3"/>
        <v>9.8001171763877153</v>
      </c>
    </row>
    <row r="31" spans="2:10" x14ac:dyDescent="0.25">
      <c r="B31" s="89"/>
      <c r="C31" s="17" t="s">
        <v>125</v>
      </c>
      <c r="D31" s="38">
        <v>19</v>
      </c>
      <c r="E31" s="93">
        <v>158029</v>
      </c>
      <c r="F31" s="93">
        <v>129867</v>
      </c>
      <c r="G31" s="355">
        <f t="shared" si="2"/>
        <v>21.685262614829014</v>
      </c>
      <c r="H31" s="93">
        <v>1559423</v>
      </c>
      <c r="I31" s="93">
        <v>1555786</v>
      </c>
      <c r="J31" s="355">
        <f t="shared" si="3"/>
        <v>0.23377251112941622</v>
      </c>
    </row>
    <row r="32" spans="2:10" x14ac:dyDescent="0.25">
      <c r="B32" s="89"/>
      <c r="C32" s="17" t="s">
        <v>126</v>
      </c>
      <c r="D32" s="38">
        <v>20</v>
      </c>
      <c r="E32" s="93">
        <v>28424</v>
      </c>
      <c r="F32" s="93">
        <v>30918</v>
      </c>
      <c r="G32" s="355">
        <f t="shared" si="2"/>
        <v>-8.0664984798499262</v>
      </c>
      <c r="H32" s="93">
        <v>288122</v>
      </c>
      <c r="I32" s="93">
        <v>280821</v>
      </c>
      <c r="J32" s="355">
        <f t="shared" si="3"/>
        <v>2.5998767898412183</v>
      </c>
    </row>
    <row r="33" spans="2:10" x14ac:dyDescent="0.25">
      <c r="B33" s="105"/>
      <c r="C33" s="17" t="s">
        <v>127</v>
      </c>
      <c r="D33" s="38">
        <v>21</v>
      </c>
      <c r="E33" s="93">
        <v>142026</v>
      </c>
      <c r="F33" s="93">
        <v>67381</v>
      </c>
      <c r="G33" s="355">
        <f t="shared" si="2"/>
        <v>110.78048708092786</v>
      </c>
      <c r="H33" s="93">
        <v>1194911</v>
      </c>
      <c r="I33" s="93">
        <v>1151303</v>
      </c>
      <c r="J33" s="355">
        <f t="shared" si="3"/>
        <v>3.787708361743185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8750476</v>
      </c>
      <c r="F34" s="129">
        <f>SUM(F11:F33)</f>
        <v>7768807</v>
      </c>
      <c r="G34" s="357">
        <f t="shared" si="2"/>
        <v>12.636032791135122</v>
      </c>
      <c r="H34" s="75">
        <f>SUM(H11:H33)</f>
        <v>88296450</v>
      </c>
      <c r="I34" s="75">
        <f>SUM(I11:I33)</f>
        <v>89661947</v>
      </c>
      <c r="J34" s="357">
        <f t="shared" si="3"/>
        <v>-1.5229392687624852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358">
        <v>665778</v>
      </c>
      <c r="F11" s="358">
        <v>714756</v>
      </c>
      <c r="G11" s="355">
        <f t="shared" ref="G11:G18" si="0">IF(AND(F11&gt; 0,E11&gt;0,E11&lt;=F11*6),E11/F11*100-100,"-")</f>
        <v>-6.8524083743263446</v>
      </c>
      <c r="H11" s="359">
        <v>8209382</v>
      </c>
      <c r="I11" s="359">
        <v>6624840</v>
      </c>
      <c r="J11" s="355">
        <f t="shared" ref="J11:J18" si="1">IF(AND(I11&gt; 0,H11&gt;0,H11&lt;=I11*6),H11/I11*100-100,"-")</f>
        <v>23.918192741258665</v>
      </c>
    </row>
    <row r="12" spans="2:14" x14ac:dyDescent="0.25">
      <c r="B12" s="89"/>
      <c r="C12" s="17" t="s">
        <v>106</v>
      </c>
      <c r="D12" s="38">
        <v>2</v>
      </c>
      <c r="E12" s="358">
        <v>97263</v>
      </c>
      <c r="F12" s="358">
        <v>78991</v>
      </c>
      <c r="G12" s="355">
        <f t="shared" si="0"/>
        <v>23.131749186616204</v>
      </c>
      <c r="H12" s="359">
        <v>1585203</v>
      </c>
      <c r="I12" s="359">
        <v>1293648</v>
      </c>
      <c r="J12" s="355">
        <f t="shared" si="1"/>
        <v>22.537429037883555</v>
      </c>
    </row>
    <row r="13" spans="2:14" x14ac:dyDescent="0.25">
      <c r="B13" s="89"/>
      <c r="C13" s="17" t="s">
        <v>107</v>
      </c>
      <c r="D13" s="38">
        <v>3</v>
      </c>
      <c r="E13" s="358">
        <v>42259</v>
      </c>
      <c r="F13" s="358">
        <v>34950</v>
      </c>
      <c r="G13" s="355">
        <f t="shared" si="0"/>
        <v>20.91273247496423</v>
      </c>
      <c r="H13" s="359">
        <v>524775</v>
      </c>
      <c r="I13" s="359">
        <v>497859</v>
      </c>
      <c r="J13" s="355">
        <f t="shared" si="1"/>
        <v>5.4063499906600043</v>
      </c>
    </row>
    <row r="14" spans="2:14" x14ac:dyDescent="0.25">
      <c r="B14" s="89"/>
      <c r="C14" s="17" t="s">
        <v>108</v>
      </c>
      <c r="D14" s="38">
        <v>4</v>
      </c>
      <c r="E14" s="358">
        <v>1430191</v>
      </c>
      <c r="F14" s="358">
        <v>1169933</v>
      </c>
      <c r="G14" s="355">
        <f t="shared" si="0"/>
        <v>22.245547394594382</v>
      </c>
      <c r="H14" s="359">
        <v>13361325</v>
      </c>
      <c r="I14" s="359">
        <v>12986601</v>
      </c>
      <c r="J14" s="355">
        <f t="shared" si="1"/>
        <v>2.885466335648573</v>
      </c>
    </row>
    <row r="15" spans="2:14" x14ac:dyDescent="0.25">
      <c r="B15" s="89"/>
      <c r="C15" s="17" t="s">
        <v>109</v>
      </c>
      <c r="D15" s="38">
        <v>5</v>
      </c>
      <c r="E15" s="358">
        <v>221338</v>
      </c>
      <c r="F15" s="358">
        <v>209940</v>
      </c>
      <c r="G15" s="355">
        <f t="shared" si="0"/>
        <v>5.4291702391159333</v>
      </c>
      <c r="H15" s="359">
        <v>1529731</v>
      </c>
      <c r="I15" s="359">
        <v>2788241</v>
      </c>
      <c r="J15" s="355">
        <f t="shared" si="1"/>
        <v>-45.136342231535941</v>
      </c>
    </row>
    <row r="16" spans="2:14" x14ac:dyDescent="0.25">
      <c r="B16" s="89"/>
      <c r="C16" s="17" t="s">
        <v>110</v>
      </c>
      <c r="D16" s="38">
        <v>6</v>
      </c>
      <c r="E16" s="358">
        <v>44516</v>
      </c>
      <c r="F16" s="358">
        <v>52478</v>
      </c>
      <c r="G16" s="355">
        <f t="shared" si="0"/>
        <v>-15.172072106406503</v>
      </c>
      <c r="H16" s="359">
        <v>187089</v>
      </c>
      <c r="I16" s="359">
        <v>497643</v>
      </c>
      <c r="J16" s="355">
        <f t="shared" si="1"/>
        <v>-62.404977061869651</v>
      </c>
    </row>
    <row r="17" spans="2:10" x14ac:dyDescent="0.25">
      <c r="B17" s="89"/>
      <c r="C17" s="17" t="s">
        <v>111</v>
      </c>
      <c r="D17" s="38">
        <v>7</v>
      </c>
      <c r="E17" s="358">
        <v>0</v>
      </c>
      <c r="F17" s="358">
        <v>1371</v>
      </c>
      <c r="G17" s="355" t="str">
        <f t="shared" si="0"/>
        <v>-</v>
      </c>
      <c r="H17" s="359">
        <v>22312</v>
      </c>
      <c r="I17" s="359">
        <v>51034</v>
      </c>
      <c r="J17" s="355">
        <f t="shared" si="1"/>
        <v>-56.280126974174074</v>
      </c>
    </row>
    <row r="18" spans="2:10" x14ac:dyDescent="0.25">
      <c r="B18" s="105"/>
      <c r="C18" s="17" t="s">
        <v>112</v>
      </c>
      <c r="D18" s="38">
        <v>8</v>
      </c>
      <c r="E18" s="358">
        <v>135061</v>
      </c>
      <c r="F18" s="358">
        <v>100616</v>
      </c>
      <c r="G18" s="355">
        <f t="shared" si="0"/>
        <v>34.234117834141699</v>
      </c>
      <c r="H18" s="359">
        <v>1157231</v>
      </c>
      <c r="I18" s="359">
        <v>1245726</v>
      </c>
      <c r="J18" s="355">
        <f t="shared" si="1"/>
        <v>-7.1038896193866066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113800</v>
      </c>
      <c r="F21" s="93">
        <v>93329</v>
      </c>
      <c r="G21" s="355">
        <f t="shared" ref="G21:G34" si="2">IF(AND(F21&gt; 0,E21&gt;0,E21&lt;=F21*6),E21/F21*100-100,"-")</f>
        <v>21.934232660802095</v>
      </c>
      <c r="H21" s="93">
        <v>1312164</v>
      </c>
      <c r="I21" s="93">
        <v>1139738</v>
      </c>
      <c r="J21" s="355">
        <f t="shared" ref="J21:J34" si="3">IF(AND(I21&gt; 0,H21&gt;0,H21&lt;=I21*6),H21/I21*100-100,"-")</f>
        <v>15.128564635030159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7885</v>
      </c>
      <c r="F23" s="93">
        <v>10432</v>
      </c>
      <c r="G23" s="355">
        <f t="shared" si="2"/>
        <v>-24.415260736196316</v>
      </c>
      <c r="H23" s="93">
        <v>100658</v>
      </c>
      <c r="I23" s="93">
        <v>98951</v>
      </c>
      <c r="J23" s="355">
        <f t="shared" si="3"/>
        <v>1.7250962597649391</v>
      </c>
    </row>
    <row r="24" spans="2:10" x14ac:dyDescent="0.25">
      <c r="B24" s="89"/>
      <c r="C24" s="17" t="s">
        <v>117</v>
      </c>
      <c r="D24" s="38">
        <v>12</v>
      </c>
      <c r="E24" s="93">
        <v>6411</v>
      </c>
      <c r="F24" s="93">
        <v>8933</v>
      </c>
      <c r="G24" s="355">
        <f t="shared" si="2"/>
        <v>-28.232396731221314</v>
      </c>
      <c r="H24" s="93">
        <v>88892</v>
      </c>
      <c r="I24" s="93">
        <v>81731</v>
      </c>
      <c r="J24" s="355">
        <f t="shared" si="3"/>
        <v>8.761669378815867</v>
      </c>
    </row>
    <row r="25" spans="2:10" x14ac:dyDescent="0.25">
      <c r="B25" s="89"/>
      <c r="C25" s="17" t="s">
        <v>118</v>
      </c>
      <c r="D25" s="38">
        <v>13</v>
      </c>
      <c r="E25" s="93">
        <v>442</v>
      </c>
      <c r="F25" s="93">
        <v>233</v>
      </c>
      <c r="G25" s="355">
        <f t="shared" si="2"/>
        <v>89.699570815450642</v>
      </c>
      <c r="H25" s="93">
        <v>6197</v>
      </c>
      <c r="I25" s="93">
        <v>6097</v>
      </c>
      <c r="J25" s="355">
        <f t="shared" si="3"/>
        <v>1.640150893882236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409664</v>
      </c>
      <c r="F27" s="93">
        <v>258175</v>
      </c>
      <c r="G27" s="355">
        <f t="shared" si="2"/>
        <v>58.676866466544027</v>
      </c>
      <c r="H27" s="93">
        <v>3606852</v>
      </c>
      <c r="I27" s="93">
        <v>2847997</v>
      </c>
      <c r="J27" s="355">
        <f t="shared" si="3"/>
        <v>26.645217674035464</v>
      </c>
    </row>
    <row r="28" spans="2:10" x14ac:dyDescent="0.25">
      <c r="B28" s="89"/>
      <c r="C28" s="17" t="s">
        <v>121</v>
      </c>
      <c r="D28" s="38">
        <v>16</v>
      </c>
      <c r="E28" s="93">
        <v>2215</v>
      </c>
      <c r="F28" s="93">
        <v>2320</v>
      </c>
      <c r="G28" s="355">
        <f t="shared" si="2"/>
        <v>-4.5258620689655089</v>
      </c>
      <c r="H28" s="93">
        <v>20904</v>
      </c>
      <c r="I28" s="93">
        <v>18140</v>
      </c>
      <c r="J28" s="355">
        <f t="shared" si="3"/>
        <v>15.237045203969132</v>
      </c>
    </row>
    <row r="29" spans="2:10" x14ac:dyDescent="0.25">
      <c r="B29" s="89"/>
      <c r="C29" s="17" t="s">
        <v>122</v>
      </c>
      <c r="D29" s="38">
        <v>17</v>
      </c>
      <c r="E29" s="93">
        <v>76614</v>
      </c>
      <c r="F29" s="93">
        <v>82230</v>
      </c>
      <c r="G29" s="355">
        <f t="shared" si="2"/>
        <v>-6.8296242247354968</v>
      </c>
      <c r="H29" s="93">
        <v>948374</v>
      </c>
      <c r="I29" s="93">
        <v>787822</v>
      </c>
      <c r="J29" s="355">
        <f t="shared" si="3"/>
        <v>20.379222717822046</v>
      </c>
    </row>
    <row r="30" spans="2:10" x14ac:dyDescent="0.25">
      <c r="B30" s="89"/>
      <c r="C30" s="17" t="s">
        <v>124</v>
      </c>
      <c r="D30" s="38">
        <v>18</v>
      </c>
      <c r="E30" s="93">
        <v>4648</v>
      </c>
      <c r="F30" s="93">
        <v>7821</v>
      </c>
      <c r="G30" s="355">
        <f t="shared" si="2"/>
        <v>-40.570259557601332</v>
      </c>
      <c r="H30" s="93">
        <v>65508</v>
      </c>
      <c r="I30" s="93">
        <v>93447</v>
      </c>
      <c r="J30" s="355">
        <f t="shared" si="3"/>
        <v>-29.898231082859809</v>
      </c>
    </row>
    <row r="31" spans="2:10" x14ac:dyDescent="0.25">
      <c r="B31" s="89"/>
      <c r="C31" s="17" t="s">
        <v>125</v>
      </c>
      <c r="D31" s="38">
        <v>19</v>
      </c>
      <c r="E31" s="93">
        <v>45193</v>
      </c>
      <c r="F31" s="93">
        <v>42414</v>
      </c>
      <c r="G31" s="355">
        <f t="shared" si="2"/>
        <v>6.5520818597632768</v>
      </c>
      <c r="H31" s="93">
        <v>442683</v>
      </c>
      <c r="I31" s="93">
        <v>541924</v>
      </c>
      <c r="J31" s="355">
        <f t="shared" si="3"/>
        <v>-18.312715436112811</v>
      </c>
    </row>
    <row r="32" spans="2:10" x14ac:dyDescent="0.25">
      <c r="B32" s="89"/>
      <c r="C32" s="17" t="s">
        <v>126</v>
      </c>
      <c r="D32" s="38">
        <v>20</v>
      </c>
      <c r="E32" s="93">
        <v>23564</v>
      </c>
      <c r="F32" s="93">
        <v>18884</v>
      </c>
      <c r="G32" s="355">
        <f t="shared" si="2"/>
        <v>24.782884981995352</v>
      </c>
      <c r="H32" s="93">
        <v>245288</v>
      </c>
      <c r="I32" s="93">
        <v>267012</v>
      </c>
      <c r="J32" s="355">
        <f t="shared" si="3"/>
        <v>-8.1359639267149078</v>
      </c>
    </row>
    <row r="33" spans="2:10" x14ac:dyDescent="0.25">
      <c r="B33" s="89"/>
      <c r="C33" s="17" t="s">
        <v>127</v>
      </c>
      <c r="D33" s="38">
        <v>21</v>
      </c>
      <c r="E33" s="93">
        <v>4314</v>
      </c>
      <c r="F33" s="93">
        <v>2294</v>
      </c>
      <c r="G33" s="355">
        <f t="shared" si="2"/>
        <v>88.055797733217076</v>
      </c>
      <c r="H33" s="93">
        <v>148654</v>
      </c>
      <c r="I33" s="93">
        <v>81231</v>
      </c>
      <c r="J33" s="355">
        <f t="shared" si="3"/>
        <v>83.001563442528095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3331156</v>
      </c>
      <c r="F34" s="129">
        <f>SUM(F11:F33)</f>
        <v>2890100</v>
      </c>
      <c r="G34" s="357">
        <f t="shared" si="2"/>
        <v>15.260925227500778</v>
      </c>
      <c r="H34" s="75">
        <f>SUM(H11:H33)</f>
        <v>33563222</v>
      </c>
      <c r="I34" s="75">
        <f>SUM(I11:I33)</f>
        <v>31949682</v>
      </c>
      <c r="J34" s="357">
        <f t="shared" si="3"/>
        <v>5.0502537083154664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2021-07-22T14:30:25Z</cp:lastPrinted>
  <dcterms:created xsi:type="dcterms:W3CDTF">2005-04-19T07:17:31Z</dcterms:created>
  <dcterms:modified xsi:type="dcterms:W3CDTF">2022-08-30T08:30:38Z</dcterms:modified>
</cp:coreProperties>
</file>