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62796CB9-A434-4DBF-A97C-EA6844EC5905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K34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/>
  <c r="K32" i="5"/>
  <c r="K29" i="5"/>
  <c r="K20" i="5"/>
  <c r="K17" i="5"/>
  <c r="K14" i="5"/>
  <c r="K11" i="5"/>
  <c r="G26" i="5"/>
  <c r="G35" i="5" s="1"/>
  <c r="F26" i="5"/>
  <c r="F35" i="5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4" i="7" s="1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4" i="9" s="1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4" i="9" s="1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H12" i="18" s="1"/>
  <c r="F35" i="18"/>
  <c r="I12" i="18"/>
  <c r="I35" i="18"/>
  <c r="I36" i="18" s="1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G15" i="23"/>
  <c r="E15" i="23"/>
  <c r="F15" i="23" s="1"/>
  <c r="D15" i="23"/>
  <c r="I14" i="23"/>
  <c r="I13" i="23"/>
  <c r="I12" i="23"/>
  <c r="I11" i="23"/>
  <c r="I10" i="23"/>
  <c r="F14" i="23"/>
  <c r="F13" i="23"/>
  <c r="F12" i="23"/>
  <c r="F11" i="23"/>
  <c r="F10" i="23"/>
  <c r="I15" i="23" l="1"/>
  <c r="K35" i="5"/>
  <c r="H19" i="2"/>
  <c r="J33" i="21"/>
  <c r="G36" i="18"/>
  <c r="H35" i="18"/>
  <c r="F36" i="18"/>
  <c r="H36" i="18"/>
  <c r="J33" i="17"/>
  <c r="J33" i="16"/>
  <c r="L35" i="15"/>
  <c r="L35" i="11"/>
  <c r="L36" i="14"/>
  <c r="H34" i="14"/>
  <c r="J34" i="13"/>
  <c r="G34" i="13"/>
  <c r="J34" i="12"/>
  <c r="G34" i="12"/>
  <c r="M35" i="10"/>
  <c r="M35" i="6"/>
  <c r="J34" i="8"/>
  <c r="G34" i="8"/>
  <c r="G34" i="7"/>
  <c r="H35" i="5"/>
  <c r="J35" i="3"/>
  <c r="H34" i="3"/>
  <c r="H36" i="14"/>
  <c r="L34" i="14"/>
  <c r="H26" i="5"/>
  <c r="K26" i="5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<sst xmlns="http://schemas.openxmlformats.org/spreadsheetml/2006/main" count="1474" uniqueCount="373">
  <si>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</si>
  <si>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</si>
  <si>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</si>
  <si>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</si>
  <si>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</si>
  <si>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</si>
  <si>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</si>
  <si>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</si>
  <si>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</si>
  <si>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</si>
  <si>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</si>
  <si>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</si>
  <si>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</si>
  <si>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</si>
  <si>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</si>
  <si>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</si>
  <si>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</si>
  <si>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</si>
  <si>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</si>
  <si>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</si>
  <si>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</si>
  <si>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</si>
  <si>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</si>
  <si>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</si>
  <si>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</si>
  <si>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</si>
  <si>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</si>
  <si>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</si>
  <si>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</si>
  <si>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</si>
  <si>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</si>
  <si>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</si>
  <si>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</si>
  <si>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</si>
  <si>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</si>
  <si>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</si>
  <si>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</si>
  <si>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</si>
  <si>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</si>
  <si>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</si>
  <si>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</si>
  <si>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</si>
  <si>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</si>
  <si>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</si>
  <si>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</si>
  <si>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</si>
  <si>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</si>
  <si>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</si>
  <si>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</si>
  <si>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</si>
  <si>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</si>
  <si>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</si>
  <si>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</si>
  <si>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</si>
  <si>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</si>
  <si>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</si>
  <si>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</si>
  <si>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</si>
  <si>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</si>
  <si>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</si>
  <si>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</si>
  <si>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</si>
  <si>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</si>
  <si>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</si>
  <si>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</si>
  <si>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</si>
  <si>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</si>
  <si>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</si>
  <si>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</si>
  <si>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</si>
  <si>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</si>
  <si>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</si>
  <si>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</si>
  <si>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</si>
  <si>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</si>
  <si>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</si>
  <si>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</si>
  <si>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</si>
  <si>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</si>
  <si>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</si>
  <si>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</si>
  <si>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</si>
  <si>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</si>
  <si>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</si>
  <si>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</si>
  <si>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</si>
  <si>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</si>
  <si>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</si>
  <si>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</si>
  <si>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</si>
  <si>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</si>
  <si>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</si>
  <si>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</si>
  <si>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</si>
  <si>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</si>
  <si>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</si>
  <si>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</si>
  <si>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</si>
  <si>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</si>
  <si>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</si>
  <si>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</si>
  <si>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</si>
  <si>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</si>
  <si>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</si>
  <si>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</si>
  <si>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</si>
  <si>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</si>
  <si>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</si>
  <si>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</si>
  <si>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</si>
  <si>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</si>
  <si>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</si>
  <si>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</si>
  <si>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</si>
  <si>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</si>
  <si>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</si>
  <si>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</si>
  <si>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</si>
  <si>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</si>
  <si>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</si>
  <si>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</si>
  <si>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</si>
  <si>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</si>
  <si>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</si>
  <si>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</si>
  <si>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</si>
  <si>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</si>
  <si>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</si>
  <si>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</si>
  <si>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</si>
  <si>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</si>
  <si>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</si>
  <si>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</si>
  <si>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</si>
  <si>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</si>
  <si>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</si>
  <si>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</si>
  <si>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</si>
  <si>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</si>
  <si>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</si>
  <si>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</si>
  <si>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</si>
  <si>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</si>
  <si>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</si>
  <si>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</si>
  <si>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</si>
  <si>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</si>
  <si>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</si>
  <si>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</si>
  <si>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</si>
  <si>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</si>
  <si>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</si>
  <si>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</si>
  <si>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</si>
  <si>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</si>
  <si>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</si>
  <si>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</si>
  <si>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</si>
  <si>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</si>
  <si>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</si>
  <si>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</si>
  <si>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</si>
  <si>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</si>
  <si>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</si>
  <si>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</si>
  <si>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</si>
  <si>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</si>
  <si>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</si>
  <si>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</si>
  <si>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</si>
  <si>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</si>
  <si>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</si>
  <si>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</si>
  <si>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</si>
  <si>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</si>
  <si>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</si>
  <si>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</si>
  <si>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</si>
  <si>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</si>
  <si>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</si>
  <si>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</si>
  <si>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</si>
  <si>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</si>
  <si>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</si>
  <si>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</si>
  <si>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</si>
  <si>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</si>
  <si>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</si>
  <si>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</si>
  <si>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</si>
  <si>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</si>
  <si>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</si>
  <si>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</si>
  <si>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</si>
  <si>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</si>
  <si>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</si>
  <si>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</si>
  <si>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</si>
  <si>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</si>
  <si>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</si>
  <si>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</si>
  <si>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</si>
  <si>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</si>
  <si>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</si>
  <si>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</si>
  <si>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</si>
  <si>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</si>
  <si>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</si>
  <si>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</si>
  <si>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</si>
  <si>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</si>
  <si>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</si>
  <si>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</si>
  <si>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</si>
  <si>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</si>
  <si>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</si>
  <si>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</si>
  <si>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</si>
  <si>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</si>
  <si>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</si>
  <si>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</si>
  <si>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</si>
  <si>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</si>
  <si>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</si>
  <si>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</si>
  <si>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</si>
  <si>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</si>
  <si>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</si>
  <si>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</si>
  <si>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</si>
  <si>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</si>
  <si>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</si>
  <si>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</si>
  <si>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</si>
  <si>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</si>
  <si>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</si>
  <si>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</si>
  <si>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</si>
  <si>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</si>
  <si>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</si>
  <si>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</si>
  <si>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</si>
  <si>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</si>
  <si>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</si>
  <si>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</si>
  <si>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</si>
  <si>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</si>
  <si>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</si>
  <si>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</si>
  <si>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</si>
  <si>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</si>
  <si>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</si>
  <si>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</si>
  <si>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</si>
  <si>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</si>
  <si>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</si>
  <si>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</si>
  <si>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</si>
  <si>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</si>
  <si>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</si>
  <si>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</si>
  <si>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</si>
  <si>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</si>
  <si>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</si>
  <si>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</si>
  <si>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</si>
  <si>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</si>
  <si>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</si>
  <si>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</si>
  <si>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</si>
  <si>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</si>
  <si>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</si>
  <si>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</si>
  <si>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</si>
  <si>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</si>
  <si>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</si>
  <si>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</si>
  <si>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</si>
  <si>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</si>
  <si>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</si>
  <si>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</si>
  <si>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</si>
  <si>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</si>
  <si>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</si>
  <si>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</si>
  <si>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</si>
  <si>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</si>
  <si>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</si>
  <si>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</si>
  <si>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</si>
  <si>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</si>
  <si>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</si>
  <si>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</si>
  <si>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</si>
  <si>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</si>
  <si>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</si>
  <si>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</si>
  <si>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</si>
  <si>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</si>
  <si>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</si>
  <si>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</si>
  <si>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</si>
  <si>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</si>
  <si>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</si>
  <si>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</si>
  <si>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</si>
  <si>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</si>
  <si>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</si>
  <si>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</si>
  <si>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</si>
  <si>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</si>
  <si>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</si>
  <si>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</si>
  <si>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</si>
  <si>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</si>
  <si>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</si>
  <si>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</si>
  <si>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</si>
  <si>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</si>
  <si>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</si>
  <si>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</si>
  <si>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</si>
  <si>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</si>
  <si>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</si>
  <si>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</si>
  <si>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</si>
  <si>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</si>
  <si>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</si>
  <si>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</si>
  <si>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</si>
  <si>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</si>
  <si>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</si>
  <si>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</si>
  <si>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</si>
  <si>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</si>
  <si>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</si>
  <si>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</si>
  <si>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</si>
  <si>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</si>
  <si>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</si>
  <si>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</si>
  <si>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</si>
  <si>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</si>
  <si>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</si>
  <si>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</si>
  <si>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</si>
  <si>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</si>
  <si>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</si>
  <si>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</si>
  <si>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</si>
  <si>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</si>
  <si>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</si>
  <si>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</si>
  <si>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</si>
  <si>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</si>
  <si>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</si>
  <si>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</si>
  <si>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</si>
  <si>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</si>
  <si>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</si>
  <si>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</si>
  <si>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</si>
  <si>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</si>
  <si>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</si>
  <si>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</si>
  <si>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</si>
  <si>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</si>
  <si>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</si>
  <si>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</si>
  <si>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</si>
  <si>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Juli 2021</t>
  </si>
  <si>
    <t xml:space="preserve"> Januar bis Juli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</si>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</sst>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Juli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182332</v>
      </c>
      <c r="F11" s="93">
        <v>182104</v>
      </c>
      <c r="G11" s="355">
        <f t="shared" ref="G11:G18" si="0">IF(AND(F11&gt; 0,E11&gt;0,E11&lt;=F11*6),E11/F11*100-100,"-")</f>
        <v>0.12520318060009572</v>
      </c>
      <c r="H11" s="93">
        <v>1292245</v>
      </c>
      <c r="I11" s="93">
        <v>1142929</v>
      </c>
      <c r="J11" s="355">
        <f t="shared" ref="J11:J18" si="1">IF(AND(I11&gt; 0,H11&gt;0,H11&lt;=I11*6),H11/I11*100-100,"-")</f>
        <v>13.064328580340501</v>
      </c>
    </row>
    <row r="12" spans="2:14" x14ac:dyDescent="0.25">
      <c r="B12" s="89"/>
      <c r="C12" s="17" t="s">
        <v>106</v>
      </c>
      <c r="D12" s="38">
        <v>2</v>
      </c>
      <c r="E12" s="93">
        <v>4576</v>
      </c>
      <c r="F12" s="93">
        <v>5943</v>
      </c>
      <c r="G12" s="355">
        <f t="shared" si="0"/>
        <v>-23.00185091704526</v>
      </c>
      <c r="H12" s="93">
        <v>34322</v>
      </c>
      <c r="I12" s="93">
        <v>24411</v>
      </c>
      <c r="J12" s="355">
        <f t="shared" si="1"/>
        <v>40.600548932858146</v>
      </c>
    </row>
    <row r="13" spans="2:14" x14ac:dyDescent="0.25">
      <c r="B13" s="89"/>
      <c r="C13" s="17" t="s">
        <v>107</v>
      </c>
      <c r="D13" s="38">
        <v>3</v>
      </c>
      <c r="E13" s="93">
        <v>144313</v>
      </c>
      <c r="F13" s="93">
        <v>131826</v>
      </c>
      <c r="G13" s="355">
        <f t="shared" si="0"/>
        <v>9.4723347442841259</v>
      </c>
      <c r="H13" s="93">
        <v>768728</v>
      </c>
      <c r="I13" s="93">
        <v>726286</v>
      </c>
      <c r="J13" s="355">
        <f t="shared" si="1"/>
        <v>5.8437034446485256</v>
      </c>
    </row>
    <row r="14" spans="2:14" x14ac:dyDescent="0.25">
      <c r="B14" s="89"/>
      <c r="C14" s="17" t="s">
        <v>108</v>
      </c>
      <c r="D14" s="38">
        <v>4</v>
      </c>
      <c r="E14" s="93">
        <v>13603</v>
      </c>
      <c r="F14" s="93">
        <v>11254</v>
      </c>
      <c r="G14" s="355">
        <f t="shared" si="0"/>
        <v>20.872578638706244</v>
      </c>
      <c r="H14" s="93">
        <v>106662</v>
      </c>
      <c r="I14" s="93">
        <v>94354</v>
      </c>
      <c r="J14" s="355">
        <f t="shared" si="1"/>
        <v>13.044492019416239</v>
      </c>
    </row>
    <row r="15" spans="2:14" x14ac:dyDescent="0.25">
      <c r="B15" s="89"/>
      <c r="C15" s="17" t="s">
        <v>109</v>
      </c>
      <c r="D15" s="38">
        <v>5</v>
      </c>
      <c r="E15" s="93">
        <v>16877</v>
      </c>
      <c r="F15" s="93">
        <v>12806</v>
      </c>
      <c r="G15" s="355">
        <f t="shared" si="0"/>
        <v>31.789786037794784</v>
      </c>
      <c r="H15" s="93">
        <v>83008</v>
      </c>
      <c r="I15" s="93">
        <v>73681</v>
      </c>
      <c r="J15" s="355">
        <f t="shared" si="1"/>
        <v>12.658622982858532</v>
      </c>
    </row>
    <row r="16" spans="2:14" x14ac:dyDescent="0.25">
      <c r="B16" s="89"/>
      <c r="C16" s="17" t="s">
        <v>110</v>
      </c>
      <c r="D16" s="38">
        <v>6</v>
      </c>
      <c r="E16" s="93">
        <v>110177</v>
      </c>
      <c r="F16" s="93">
        <v>118249</v>
      </c>
      <c r="G16" s="355">
        <f t="shared" si="0"/>
        <v>-6.8262733722906717</v>
      </c>
      <c r="H16" s="93">
        <v>673391</v>
      </c>
      <c r="I16" s="93">
        <v>948343</v>
      </c>
      <c r="J16" s="355">
        <f t="shared" si="1"/>
        <v>-28.992885485525804</v>
      </c>
    </row>
    <row r="17" spans="2:10" x14ac:dyDescent="0.25">
      <c r="B17" s="89"/>
      <c r="C17" s="17" t="s">
        <v>111</v>
      </c>
      <c r="D17" s="38">
        <v>7</v>
      </c>
      <c r="E17" s="93">
        <v>18402</v>
      </c>
      <c r="F17" s="93">
        <v>11260</v>
      </c>
      <c r="G17" s="355">
        <f t="shared" si="0"/>
        <v>63.428063943161618</v>
      </c>
      <c r="H17" s="93">
        <v>85698</v>
      </c>
      <c r="I17" s="93">
        <v>85418</v>
      </c>
      <c r="J17" s="355">
        <f t="shared" si="1"/>
        <v>0.32779976117444676</v>
      </c>
    </row>
    <row r="18" spans="2:10" x14ac:dyDescent="0.25">
      <c r="B18" s="105"/>
      <c r="C18" s="17" t="s">
        <v>112</v>
      </c>
      <c r="D18" s="38">
        <v>8</v>
      </c>
      <c r="E18" s="93">
        <v>115009</v>
      </c>
      <c r="F18" s="93">
        <v>150808</v>
      </c>
      <c r="G18" s="355">
        <f t="shared" si="0"/>
        <v>-23.738130603151035</v>
      </c>
      <c r="H18" s="93">
        <v>782533</v>
      </c>
      <c r="I18" s="93">
        <v>849104</v>
      </c>
      <c r="J18" s="355">
        <f t="shared" si="1"/>
        <v>-7.8401467900280863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46836</v>
      </c>
      <c r="F21" s="93">
        <v>40254</v>
      </c>
      <c r="G21" s="355">
        <f t="shared" ref="G21:G34" si="2">IF(AND(F21&gt; 0,E21&gt;0,E21&lt;=F21*6),E21/F21*100-100,"-")</f>
        <v>16.351170070055161</v>
      </c>
      <c r="H21" s="93">
        <v>331411</v>
      </c>
      <c r="I21" s="93">
        <v>258655</v>
      </c>
      <c r="J21" s="355">
        <f t="shared" ref="J21:J34" si="3">IF(AND(I21&gt; 0,H21&gt;0,H21&lt;=I21*6),H21/I21*100-100,"-")</f>
        <v>28.128588273955643</v>
      </c>
    </row>
    <row r="22" spans="2:10" x14ac:dyDescent="0.25">
      <c r="B22" s="89"/>
      <c r="C22" s="17" t="s">
        <v>115</v>
      </c>
      <c r="D22" s="38">
        <v>10</v>
      </c>
      <c r="E22" s="93">
        <v>9149</v>
      </c>
      <c r="F22" s="93">
        <v>11156</v>
      </c>
      <c r="G22" s="355">
        <f t="shared" si="2"/>
        <v>-17.990319110792399</v>
      </c>
      <c r="H22" s="93">
        <v>57717</v>
      </c>
      <c r="I22" s="93">
        <v>74635</v>
      </c>
      <c r="J22" s="355">
        <f t="shared" si="3"/>
        <v>-22.667649226234346</v>
      </c>
    </row>
    <row r="23" spans="2:10" x14ac:dyDescent="0.25">
      <c r="B23" s="89"/>
      <c r="C23" s="17" t="s">
        <v>116</v>
      </c>
      <c r="D23" s="38">
        <v>11</v>
      </c>
      <c r="E23" s="93">
        <v>21264</v>
      </c>
      <c r="F23" s="93">
        <v>19186</v>
      </c>
      <c r="G23" s="355">
        <f t="shared" si="2"/>
        <v>10.830814135306994</v>
      </c>
      <c r="H23" s="93">
        <v>228933</v>
      </c>
      <c r="I23" s="93">
        <v>129421</v>
      </c>
      <c r="J23" s="355">
        <f t="shared" si="3"/>
        <v>76.890149202988681</v>
      </c>
    </row>
    <row r="24" spans="2:10" x14ac:dyDescent="0.25">
      <c r="B24" s="89"/>
      <c r="C24" s="17" t="s">
        <v>117</v>
      </c>
      <c r="D24" s="38">
        <v>12</v>
      </c>
      <c r="E24" s="93">
        <v>318</v>
      </c>
      <c r="F24" s="93">
        <v>489</v>
      </c>
      <c r="G24" s="355">
        <f t="shared" si="2"/>
        <v>-34.969325153374228</v>
      </c>
      <c r="H24" s="93">
        <v>2264</v>
      </c>
      <c r="I24" s="93">
        <v>1224</v>
      </c>
      <c r="J24" s="355">
        <f t="shared" si="3"/>
        <v>84.967320261437919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3906</v>
      </c>
      <c r="F27" s="93">
        <v>4512</v>
      </c>
      <c r="G27" s="355">
        <f t="shared" si="2"/>
        <v>-13.430851063829792</v>
      </c>
      <c r="H27" s="93">
        <v>25130</v>
      </c>
      <c r="I27" s="93">
        <v>24567</v>
      </c>
      <c r="J27" s="355">
        <f t="shared" si="3"/>
        <v>2.2916921072984024</v>
      </c>
    </row>
    <row r="28" spans="2:10" x14ac:dyDescent="0.25">
      <c r="B28" s="89"/>
      <c r="C28" s="17" t="s">
        <v>121</v>
      </c>
      <c r="D28" s="38">
        <v>16</v>
      </c>
      <c r="E28" s="93">
        <v>225</v>
      </c>
      <c r="F28" s="93">
        <v>285</v>
      </c>
      <c r="G28" s="355">
        <f t="shared" si="2"/>
        <v>-21.05263157894737</v>
      </c>
      <c r="H28" s="93">
        <v>1748</v>
      </c>
      <c r="I28" s="93">
        <v>1415</v>
      </c>
      <c r="J28" s="355">
        <f t="shared" si="3"/>
        <v>23.533568904593636</v>
      </c>
    </row>
    <row r="29" spans="2:10" x14ac:dyDescent="0.25">
      <c r="B29" s="89"/>
      <c r="C29" s="17" t="s">
        <v>122</v>
      </c>
      <c r="D29" s="38">
        <v>17</v>
      </c>
      <c r="E29" s="93">
        <v>126989</v>
      </c>
      <c r="F29" s="93">
        <v>114519</v>
      </c>
      <c r="G29" s="355">
        <f t="shared" si="2"/>
        <v>10.889022782245746</v>
      </c>
      <c r="H29" s="93">
        <v>843299</v>
      </c>
      <c r="I29" s="93">
        <v>728821</v>
      </c>
      <c r="J29" s="355">
        <f t="shared" si="3"/>
        <v>15.707286151194879</v>
      </c>
    </row>
    <row r="30" spans="2:10" x14ac:dyDescent="0.25">
      <c r="B30" s="89"/>
      <c r="C30" s="17" t="s">
        <v>124</v>
      </c>
      <c r="D30" s="38">
        <v>18</v>
      </c>
      <c r="E30" s="93">
        <v>25305</v>
      </c>
      <c r="F30" s="93">
        <v>19428</v>
      </c>
      <c r="G30" s="355">
        <f t="shared" si="2"/>
        <v>30.250154416306373</v>
      </c>
      <c r="H30" s="93">
        <v>107162</v>
      </c>
      <c r="I30" s="93">
        <v>94693</v>
      </c>
      <c r="J30" s="355">
        <f t="shared" si="3"/>
        <v>13.167815994846507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18021</v>
      </c>
      <c r="F32" s="93">
        <v>16912</v>
      </c>
      <c r="G32" s="355">
        <f t="shared" si="2"/>
        <v>6.557473982970663</v>
      </c>
      <c r="H32" s="93">
        <v>141269</v>
      </c>
      <c r="I32" s="93">
        <v>136379</v>
      </c>
      <c r="J32" s="355">
        <f t="shared" si="3"/>
        <v>3.5855960228480939</v>
      </c>
    </row>
    <row r="33" spans="2:10" x14ac:dyDescent="0.25">
      <c r="B33" s="89"/>
      <c r="C33" s="17" t="s">
        <v>127</v>
      </c>
      <c r="D33" s="38">
        <v>21</v>
      </c>
      <c r="E33" s="93">
        <v>43054</v>
      </c>
      <c r="F33" s="93">
        <v>37844</v>
      </c>
      <c r="G33" s="355">
        <f t="shared" si="2"/>
        <v>13.767043652890806</v>
      </c>
      <c r="H33" s="93">
        <v>323661</v>
      </c>
      <c r="I33" s="93">
        <v>329323</v>
      </c>
      <c r="J33" s="355">
        <f t="shared" si="3"/>
        <v>-1.7192847143989383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900356</v>
      </c>
      <c r="F34" s="129">
        <f>SUM(F11:F33)</f>
        <v>888835</v>
      </c>
      <c r="G34" s="357">
        <f t="shared" si="2"/>
        <v>1.2961910815843254</v>
      </c>
      <c r="H34" s="75">
        <f>SUM(H11:H33)</f>
        <v>5889184</v>
      </c>
      <c r="I34" s="75">
        <f>SUM(I11:I33)</f>
        <v>5723790</v>
      </c>
      <c r="J34" s="357">
        <f t="shared" si="3"/>
        <v>2.8895888912765741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4063608</v>
      </c>
      <c r="F12" s="165"/>
      <c r="G12" s="166">
        <v>0</v>
      </c>
      <c r="H12" s="166">
        <v>1292245</v>
      </c>
      <c r="I12" s="166">
        <v>144913</v>
      </c>
      <c r="J12" s="166">
        <v>0</v>
      </c>
      <c r="K12" s="166">
        <v>1987138</v>
      </c>
      <c r="L12" s="166">
        <v>3275160</v>
      </c>
      <c r="M12" s="166">
        <f>E12-G12-H12+I12+J12+K12+L12</f>
        <v>8178574</v>
      </c>
    </row>
    <row r="13" spans="2:13" x14ac:dyDescent="0.25">
      <c r="B13" s="149"/>
      <c r="C13" s="137" t="s">
        <v>106</v>
      </c>
      <c r="D13" s="159">
        <v>2</v>
      </c>
      <c r="E13" s="164">
        <v>9490703</v>
      </c>
      <c r="F13" s="165"/>
      <c r="G13" s="166">
        <v>0</v>
      </c>
      <c r="H13" s="166">
        <v>34322</v>
      </c>
      <c r="I13" s="166">
        <v>0</v>
      </c>
      <c r="J13" s="166">
        <v>0</v>
      </c>
      <c r="K13" s="166">
        <v>28187</v>
      </c>
      <c r="L13" s="166">
        <v>897149</v>
      </c>
      <c r="M13" s="166">
        <f t="shared" ref="M13:M19" si="0">E13-G13-H13+I13+J13+K13+L13</f>
        <v>10381717</v>
      </c>
    </row>
    <row r="14" spans="2:13" x14ac:dyDescent="0.25">
      <c r="B14" s="149"/>
      <c r="C14" s="137" t="s">
        <v>107</v>
      </c>
      <c r="D14" s="159">
        <v>3</v>
      </c>
      <c r="E14" s="164">
        <v>1704130</v>
      </c>
      <c r="F14" s="165"/>
      <c r="G14" s="166">
        <v>0</v>
      </c>
      <c r="H14" s="166">
        <v>768728</v>
      </c>
      <c r="I14" s="166">
        <v>2141570</v>
      </c>
      <c r="J14" s="166">
        <v>0</v>
      </c>
      <c r="K14" s="166">
        <v>39803</v>
      </c>
      <c r="L14" s="166">
        <v>310750</v>
      </c>
      <c r="M14" s="166">
        <f t="shared" si="0"/>
        <v>3427525</v>
      </c>
    </row>
    <row r="15" spans="2:13" x14ac:dyDescent="0.25">
      <c r="B15" s="149"/>
      <c r="C15" s="137" t="s">
        <v>108</v>
      </c>
      <c r="D15" s="159">
        <v>4</v>
      </c>
      <c r="E15" s="164">
        <v>16311168</v>
      </c>
      <c r="F15" s="165"/>
      <c r="G15" s="166">
        <v>1096</v>
      </c>
      <c r="H15" s="166">
        <v>106662</v>
      </c>
      <c r="I15" s="166">
        <v>0</v>
      </c>
      <c r="J15" s="166">
        <v>0</v>
      </c>
      <c r="K15" s="166">
        <v>2480150</v>
      </c>
      <c r="L15" s="166">
        <v>5584295</v>
      </c>
      <c r="M15" s="166">
        <f t="shared" si="0"/>
        <v>24267855</v>
      </c>
    </row>
    <row r="16" spans="2:13" x14ac:dyDescent="0.25">
      <c r="B16" s="149"/>
      <c r="C16" s="137" t="s">
        <v>109</v>
      </c>
      <c r="D16" s="159">
        <v>5</v>
      </c>
      <c r="E16" s="164">
        <v>5646102</v>
      </c>
      <c r="F16" s="165"/>
      <c r="G16" s="166">
        <v>9358</v>
      </c>
      <c r="H16" s="166">
        <v>83008</v>
      </c>
      <c r="I16" s="166">
        <v>0</v>
      </c>
      <c r="J16" s="166">
        <v>11999</v>
      </c>
      <c r="K16" s="166">
        <v>211519</v>
      </c>
      <c r="L16" s="166">
        <v>623110</v>
      </c>
      <c r="M16" s="166">
        <f t="shared" si="0"/>
        <v>6400364</v>
      </c>
    </row>
    <row r="17" spans="2:13" x14ac:dyDescent="0.25">
      <c r="B17" s="149"/>
      <c r="C17" s="137" t="s">
        <v>110</v>
      </c>
      <c r="D17" s="159">
        <v>6</v>
      </c>
      <c r="E17" s="164">
        <v>1246606</v>
      </c>
      <c r="F17" s="165"/>
      <c r="G17" s="166">
        <v>0</v>
      </c>
      <c r="H17" s="166">
        <v>673391</v>
      </c>
      <c r="I17" s="166">
        <v>208</v>
      </c>
      <c r="J17" s="166">
        <v>2594</v>
      </c>
      <c r="K17" s="166">
        <v>65738</v>
      </c>
      <c r="L17" s="166">
        <v>40326</v>
      </c>
      <c r="M17" s="166">
        <f t="shared" si="0"/>
        <v>682081</v>
      </c>
    </row>
    <row r="18" spans="2:13" x14ac:dyDescent="0.25">
      <c r="B18" s="149"/>
      <c r="C18" s="137" t="s">
        <v>111</v>
      </c>
      <c r="D18" s="159">
        <v>7</v>
      </c>
      <c r="E18" s="164">
        <v>2733598</v>
      </c>
      <c r="F18" s="165"/>
      <c r="G18" s="166">
        <v>307838</v>
      </c>
      <c r="H18" s="166">
        <v>85698</v>
      </c>
      <c r="I18" s="166">
        <v>0</v>
      </c>
      <c r="J18" s="166">
        <v>80853</v>
      </c>
      <c r="K18" s="166">
        <v>0</v>
      </c>
      <c r="L18" s="166">
        <v>9254</v>
      </c>
      <c r="M18" s="166">
        <f t="shared" si="0"/>
        <v>2430169</v>
      </c>
    </row>
    <row r="19" spans="2:13" x14ac:dyDescent="0.25">
      <c r="B19" s="157"/>
      <c r="C19" s="137" t="s">
        <v>112</v>
      </c>
      <c r="D19" s="159">
        <v>8</v>
      </c>
      <c r="E19" s="164">
        <v>1466717</v>
      </c>
      <c r="F19" s="165"/>
      <c r="G19" s="166">
        <v>314</v>
      </c>
      <c r="H19" s="166">
        <v>782533</v>
      </c>
      <c r="I19" s="166">
        <v>21770</v>
      </c>
      <c r="J19" s="166">
        <v>20185</v>
      </c>
      <c r="K19" s="166">
        <v>609471</v>
      </c>
      <c r="L19" s="166">
        <v>117214</v>
      </c>
      <c r="M19" s="166">
        <f t="shared" si="0"/>
        <v>1452510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1841491</v>
      </c>
      <c r="F22" s="165"/>
      <c r="G22" s="166">
        <v>41212</v>
      </c>
      <c r="H22" s="166">
        <v>331411</v>
      </c>
      <c r="I22" s="166">
        <v>100197</v>
      </c>
      <c r="J22" s="166">
        <v>0</v>
      </c>
      <c r="K22" s="166">
        <v>154725</v>
      </c>
      <c r="L22" s="166">
        <v>721750</v>
      </c>
      <c r="M22" s="166">
        <f t="shared" ref="M22:M34" si="1">E22-G22-H22+I22+J22+K22+L22</f>
        <v>2445540</v>
      </c>
    </row>
    <row r="23" spans="2:13" x14ac:dyDescent="0.25">
      <c r="B23" s="149"/>
      <c r="C23" s="137" t="s">
        <v>115</v>
      </c>
      <c r="D23" s="159">
        <v>10</v>
      </c>
      <c r="E23" s="164">
        <v>1915918</v>
      </c>
      <c r="F23" s="165"/>
      <c r="G23" s="166">
        <v>1795700</v>
      </c>
      <c r="H23" s="166">
        <v>57717</v>
      </c>
      <c r="I23" s="166">
        <v>141388</v>
      </c>
      <c r="J23" s="166">
        <v>0</v>
      </c>
      <c r="K23" s="166">
        <v>0</v>
      </c>
      <c r="L23" s="166">
        <v>0</v>
      </c>
      <c r="M23" s="166">
        <f t="shared" si="1"/>
        <v>203889</v>
      </c>
    </row>
    <row r="24" spans="2:13" x14ac:dyDescent="0.25">
      <c r="B24" s="149"/>
      <c r="C24" s="137" t="s">
        <v>116</v>
      </c>
      <c r="D24" s="159">
        <v>11</v>
      </c>
      <c r="E24" s="164">
        <v>355745</v>
      </c>
      <c r="F24" s="165"/>
      <c r="G24" s="166">
        <v>0</v>
      </c>
      <c r="H24" s="166">
        <v>228933</v>
      </c>
      <c r="I24" s="166">
        <v>79482</v>
      </c>
      <c r="J24" s="166">
        <v>6343</v>
      </c>
      <c r="K24" s="166">
        <v>1490</v>
      </c>
      <c r="L24" s="166">
        <v>65588</v>
      </c>
      <c r="M24" s="166">
        <f t="shared" si="1"/>
        <v>279715</v>
      </c>
    </row>
    <row r="25" spans="2:13" x14ac:dyDescent="0.25">
      <c r="B25" s="149"/>
      <c r="C25" s="137" t="s">
        <v>117</v>
      </c>
      <c r="D25" s="159">
        <v>12</v>
      </c>
      <c r="E25" s="164">
        <v>28951</v>
      </c>
      <c r="F25" s="165"/>
      <c r="G25" s="166">
        <v>0</v>
      </c>
      <c r="H25" s="166">
        <v>2264</v>
      </c>
      <c r="I25" s="166">
        <v>19236</v>
      </c>
      <c r="J25" s="166">
        <v>0</v>
      </c>
      <c r="K25" s="166">
        <v>2272</v>
      </c>
      <c r="L25" s="166">
        <v>54716</v>
      </c>
      <c r="M25" s="166">
        <f t="shared" si="1"/>
        <v>102911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3438</v>
      </c>
      <c r="M26" s="166">
        <f t="shared" si="1"/>
        <v>3438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1263332</v>
      </c>
      <c r="F28" s="165"/>
      <c r="G28" s="166">
        <v>0</v>
      </c>
      <c r="H28" s="166">
        <v>25130</v>
      </c>
      <c r="I28" s="166">
        <v>0</v>
      </c>
      <c r="J28" s="166">
        <v>0</v>
      </c>
      <c r="K28" s="166">
        <v>1340</v>
      </c>
      <c r="L28" s="166">
        <v>2068817</v>
      </c>
      <c r="M28" s="166">
        <f t="shared" si="1"/>
        <v>3308359</v>
      </c>
    </row>
    <row r="29" spans="2:13" x14ac:dyDescent="0.25">
      <c r="B29" s="149"/>
      <c r="C29" s="137" t="s">
        <v>121</v>
      </c>
      <c r="D29" s="159">
        <v>16</v>
      </c>
      <c r="E29" s="164">
        <v>13</v>
      </c>
      <c r="F29" s="165"/>
      <c r="G29" s="166">
        <v>0</v>
      </c>
      <c r="H29" s="166">
        <v>1748</v>
      </c>
      <c r="I29" s="166">
        <v>0</v>
      </c>
      <c r="J29" s="166">
        <v>0</v>
      </c>
      <c r="K29" s="166">
        <v>0</v>
      </c>
      <c r="L29" s="166">
        <v>12930</v>
      </c>
      <c r="M29" s="166">
        <f t="shared" si="1"/>
        <v>11195</v>
      </c>
    </row>
    <row r="30" spans="2:13" x14ac:dyDescent="0.25">
      <c r="B30" s="149"/>
      <c r="C30" s="469" t="s">
        <v>285</v>
      </c>
      <c r="D30" s="159">
        <v>17</v>
      </c>
      <c r="E30" s="164">
        <v>1606524</v>
      </c>
      <c r="F30" s="170"/>
      <c r="G30" s="166">
        <v>0</v>
      </c>
      <c r="H30" s="166">
        <v>843299</v>
      </c>
      <c r="I30" s="166">
        <v>0</v>
      </c>
      <c r="J30" s="166">
        <v>156034</v>
      </c>
      <c r="K30" s="166">
        <v>26847</v>
      </c>
      <c r="L30" s="166">
        <v>607723</v>
      </c>
      <c r="M30" s="166">
        <f t="shared" si="1"/>
        <v>1553829</v>
      </c>
    </row>
    <row r="31" spans="2:13" x14ac:dyDescent="0.25">
      <c r="B31" s="149"/>
      <c r="C31" s="137" t="s">
        <v>124</v>
      </c>
      <c r="D31" s="159">
        <v>18</v>
      </c>
      <c r="E31" s="164">
        <v>2195717</v>
      </c>
      <c r="F31" s="165"/>
      <c r="G31" s="166">
        <v>0</v>
      </c>
      <c r="H31" s="166">
        <v>107162</v>
      </c>
      <c r="I31" s="166">
        <v>0</v>
      </c>
      <c r="J31" s="166">
        <v>0</v>
      </c>
      <c r="K31" s="166">
        <v>581</v>
      </c>
      <c r="L31" s="166">
        <v>41272</v>
      </c>
      <c r="M31" s="166">
        <f t="shared" si="1"/>
        <v>2130408</v>
      </c>
    </row>
    <row r="32" spans="2:13" x14ac:dyDescent="0.25">
      <c r="B32" s="149"/>
      <c r="C32" s="137" t="s">
        <v>125</v>
      </c>
      <c r="D32" s="159">
        <v>19</v>
      </c>
      <c r="E32" s="164">
        <v>919710</v>
      </c>
      <c r="F32" s="165"/>
      <c r="G32" s="166">
        <v>349237</v>
      </c>
      <c r="H32" s="166">
        <v>3</v>
      </c>
      <c r="I32" s="166">
        <v>0</v>
      </c>
      <c r="J32" s="166">
        <v>0</v>
      </c>
      <c r="K32" s="166">
        <v>243979</v>
      </c>
      <c r="L32" s="166">
        <v>33601</v>
      </c>
      <c r="M32" s="166">
        <f t="shared" si="1"/>
        <v>848050</v>
      </c>
    </row>
    <row r="33" spans="2:13" x14ac:dyDescent="0.25">
      <c r="B33" s="149"/>
      <c r="C33" s="137" t="s">
        <v>126</v>
      </c>
      <c r="D33" s="159">
        <v>20</v>
      </c>
      <c r="E33" s="164">
        <v>186018</v>
      </c>
      <c r="F33" s="165"/>
      <c r="G33" s="166">
        <v>0</v>
      </c>
      <c r="H33" s="166">
        <v>141269</v>
      </c>
      <c r="I33" s="166">
        <v>0</v>
      </c>
      <c r="J33" s="166">
        <v>0</v>
      </c>
      <c r="K33" s="166">
        <v>90926</v>
      </c>
      <c r="L33" s="166">
        <v>61998</v>
      </c>
      <c r="M33" s="166">
        <f t="shared" si="1"/>
        <v>197673</v>
      </c>
    </row>
    <row r="34" spans="2:13" x14ac:dyDescent="0.25">
      <c r="B34" s="149"/>
      <c r="C34" s="137" t="s">
        <v>127</v>
      </c>
      <c r="D34" s="159">
        <v>21</v>
      </c>
      <c r="E34" s="164">
        <v>714721</v>
      </c>
      <c r="F34" s="165"/>
      <c r="G34" s="166">
        <v>291996</v>
      </c>
      <c r="H34" s="166">
        <v>323661</v>
      </c>
      <c r="I34" s="166">
        <v>563929</v>
      </c>
      <c r="J34" s="166">
        <v>0</v>
      </c>
      <c r="K34" s="166">
        <v>0</v>
      </c>
      <c r="L34" s="166">
        <v>92811</v>
      </c>
      <c r="M34" s="166">
        <f t="shared" si="1"/>
        <v>755804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53690772</v>
      </c>
      <c r="F35" s="175"/>
      <c r="G35" s="174">
        <f>SUM(G12:G34)</f>
        <v>2796751</v>
      </c>
      <c r="H35" s="174">
        <f t="shared" ref="H35:M35" si="2">SUM(H12:H34)</f>
        <v>5889184</v>
      </c>
      <c r="I35" s="174">
        <f t="shared" si="2"/>
        <v>3212693</v>
      </c>
      <c r="J35" s="174">
        <f t="shared" si="2"/>
        <v>278008</v>
      </c>
      <c r="K35" s="174">
        <f t="shared" si="2"/>
        <v>5944166</v>
      </c>
      <c r="L35" s="174">
        <f t="shared" si="2"/>
        <v>14621902</v>
      </c>
      <c r="M35" s="379">
        <f t="shared" si="2"/>
        <v>69061606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132802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23232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1085565</v>
      </c>
      <c r="F12" s="122">
        <v>0</v>
      </c>
      <c r="G12" s="122">
        <v>41132</v>
      </c>
      <c r="H12" s="122">
        <v>0</v>
      </c>
      <c r="I12" s="122"/>
      <c r="J12" s="123">
        <v>-1184</v>
      </c>
      <c r="K12" s="122">
        <v>-23628</v>
      </c>
      <c r="L12" s="122">
        <f>E12-F12-G12-H12+J12-K12-M12</f>
        <v>8591</v>
      </c>
      <c r="M12" s="122">
        <v>1058286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1736615</v>
      </c>
      <c r="F13" s="122">
        <v>155485</v>
      </c>
      <c r="G13" s="122">
        <v>138737</v>
      </c>
      <c r="H13" s="122">
        <v>0</v>
      </c>
      <c r="I13" s="122"/>
      <c r="J13" s="123">
        <v>12878</v>
      </c>
      <c r="K13" s="122">
        <v>-65585</v>
      </c>
      <c r="L13" s="122">
        <f t="shared" ref="L13:L19" si="0">E13-F13-G13-H13+J13-K13-M13</f>
        <v>20360</v>
      </c>
      <c r="M13" s="122">
        <v>1500496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472076</v>
      </c>
      <c r="F14" s="122">
        <v>7325</v>
      </c>
      <c r="G14" s="122">
        <v>232263</v>
      </c>
      <c r="H14" s="122">
        <v>0</v>
      </c>
      <c r="I14" s="122"/>
      <c r="J14" s="123">
        <v>-9616</v>
      </c>
      <c r="K14" s="122">
        <v>-6195</v>
      </c>
      <c r="L14" s="122">
        <f t="shared" si="0"/>
        <v>-8281</v>
      </c>
      <c r="M14" s="122">
        <v>237348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4047356</v>
      </c>
      <c r="F15" s="122">
        <v>78081</v>
      </c>
      <c r="G15" s="122">
        <v>607173</v>
      </c>
      <c r="H15" s="122">
        <v>0</v>
      </c>
      <c r="I15" s="122"/>
      <c r="J15" s="123">
        <v>-62863</v>
      </c>
      <c r="K15" s="122">
        <v>66908</v>
      </c>
      <c r="L15" s="122">
        <f t="shared" si="0"/>
        <v>-5338</v>
      </c>
      <c r="M15" s="122">
        <v>3237669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820993</v>
      </c>
      <c r="F16" s="122">
        <v>53561</v>
      </c>
      <c r="G16" s="122">
        <v>44581</v>
      </c>
      <c r="H16" s="122">
        <v>77927</v>
      </c>
      <c r="I16" s="122"/>
      <c r="J16" s="123">
        <v>69778</v>
      </c>
      <c r="K16" s="122">
        <v>59787</v>
      </c>
      <c r="L16" s="122">
        <f t="shared" si="0"/>
        <v>-1792</v>
      </c>
      <c r="M16" s="122">
        <v>656707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138346</v>
      </c>
      <c r="F17" s="122">
        <v>2759</v>
      </c>
      <c r="G17" s="122">
        <v>225</v>
      </c>
      <c r="H17" s="122">
        <v>0</v>
      </c>
      <c r="I17" s="122"/>
      <c r="J17" s="123">
        <v>-13879</v>
      </c>
      <c r="K17" s="122">
        <v>14041</v>
      </c>
      <c r="L17" s="122">
        <f t="shared" si="0"/>
        <v>-2207</v>
      </c>
      <c r="M17" s="122">
        <v>109649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350056</v>
      </c>
      <c r="F18" s="122">
        <v>22035</v>
      </c>
      <c r="G18" s="122">
        <v>187233</v>
      </c>
      <c r="H18" s="122">
        <v>68185</v>
      </c>
      <c r="I18" s="122"/>
      <c r="J18" s="123">
        <v>9391</v>
      </c>
      <c r="K18" s="122">
        <v>-34236</v>
      </c>
      <c r="L18" s="122">
        <f t="shared" si="0"/>
        <v>-9837</v>
      </c>
      <c r="M18" s="122">
        <v>126067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147021</v>
      </c>
      <c r="F19" s="122">
        <v>6</v>
      </c>
      <c r="G19" s="122">
        <v>57872</v>
      </c>
      <c r="H19" s="122">
        <v>0</v>
      </c>
      <c r="I19" s="122"/>
      <c r="J19" s="123">
        <v>4979</v>
      </c>
      <c r="K19" s="122">
        <v>30046</v>
      </c>
      <c r="L19" s="122">
        <f t="shared" si="0"/>
        <v>6549</v>
      </c>
      <c r="M19" s="122">
        <v>57527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343201</v>
      </c>
      <c r="F22" s="122">
        <v>3635</v>
      </c>
      <c r="G22" s="122">
        <v>21190</v>
      </c>
      <c r="H22" s="122">
        <v>0</v>
      </c>
      <c r="I22" s="122"/>
      <c r="J22" s="123">
        <v>0</v>
      </c>
      <c r="K22" s="122">
        <v>761</v>
      </c>
      <c r="L22" s="122">
        <f t="shared" ref="L22:L34" si="1">E22-F22-G22-H22+J22-K22-M22</f>
        <v>1817</v>
      </c>
      <c r="M22" s="122">
        <v>315798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31664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142</v>
      </c>
      <c r="L23" s="122">
        <f t="shared" si="1"/>
        <v>1446</v>
      </c>
      <c r="M23" s="122">
        <v>30076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38254</v>
      </c>
      <c r="F24" s="122">
        <v>8190</v>
      </c>
      <c r="G24" s="122">
        <v>16703</v>
      </c>
      <c r="H24" s="122">
        <v>0</v>
      </c>
      <c r="I24" s="122"/>
      <c r="J24" s="123">
        <v>0</v>
      </c>
      <c r="K24" s="122">
        <v>1057</v>
      </c>
      <c r="L24" s="122">
        <f t="shared" si="1"/>
        <v>-72</v>
      </c>
      <c r="M24" s="122">
        <v>12376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17118</v>
      </c>
      <c r="F25" s="122">
        <v>913</v>
      </c>
      <c r="G25" s="122">
        <v>1454</v>
      </c>
      <c r="H25" s="122">
        <v>0</v>
      </c>
      <c r="I25" s="122"/>
      <c r="J25" s="123">
        <v>-39</v>
      </c>
      <c r="K25" s="122">
        <v>-38</v>
      </c>
      <c r="L25" s="122">
        <f t="shared" si="1"/>
        <v>385</v>
      </c>
      <c r="M25" s="122">
        <v>14365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695</v>
      </c>
      <c r="F26" s="122">
        <v>0</v>
      </c>
      <c r="G26" s="122">
        <v>310</v>
      </c>
      <c r="H26" s="122">
        <v>0</v>
      </c>
      <c r="I26" s="122"/>
      <c r="J26" s="123">
        <v>0</v>
      </c>
      <c r="K26" s="122">
        <v>-9</v>
      </c>
      <c r="L26" s="122">
        <f t="shared" si="1"/>
        <v>1</v>
      </c>
      <c r="M26" s="122">
        <v>393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625506</v>
      </c>
      <c r="F28" s="122">
        <v>36787</v>
      </c>
      <c r="G28" s="122">
        <v>21086</v>
      </c>
      <c r="H28" s="122">
        <v>0</v>
      </c>
      <c r="I28" s="122"/>
      <c r="J28" s="123">
        <v>347</v>
      </c>
      <c r="K28" s="122">
        <v>-2357</v>
      </c>
      <c r="L28" s="122">
        <f t="shared" si="1"/>
        <v>-7204</v>
      </c>
      <c r="M28" s="122">
        <v>577541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1655</v>
      </c>
      <c r="F29" s="122">
        <v>6</v>
      </c>
      <c r="G29" s="122">
        <v>0</v>
      </c>
      <c r="H29" s="122">
        <v>0</v>
      </c>
      <c r="I29" s="122"/>
      <c r="J29" s="123">
        <v>0</v>
      </c>
      <c r="K29" s="122">
        <v>59</v>
      </c>
      <c r="L29" s="122">
        <f t="shared" si="1"/>
        <v>9</v>
      </c>
      <c r="M29" s="122">
        <v>1581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227424</v>
      </c>
      <c r="F30" s="122">
        <v>47023</v>
      </c>
      <c r="G30" s="122">
        <v>104461</v>
      </c>
      <c r="H30" s="122">
        <v>0</v>
      </c>
      <c r="I30" s="122"/>
      <c r="J30" s="123">
        <v>-191</v>
      </c>
      <c r="K30" s="122">
        <v>10798</v>
      </c>
      <c r="L30" s="122">
        <f t="shared" si="1"/>
        <v>-11605</v>
      </c>
      <c r="M30" s="122">
        <v>76556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438633</v>
      </c>
      <c r="F31" s="122">
        <v>23454</v>
      </c>
      <c r="G31" s="122">
        <v>153273</v>
      </c>
      <c r="H31" s="122">
        <v>0</v>
      </c>
      <c r="I31" s="122"/>
      <c r="J31" s="123">
        <v>-2096</v>
      </c>
      <c r="K31" s="122">
        <v>42136</v>
      </c>
      <c r="L31" s="122">
        <f t="shared" si="1"/>
        <v>6574</v>
      </c>
      <c r="M31" s="122">
        <v>211100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154879</v>
      </c>
      <c r="F32" s="122">
        <v>199</v>
      </c>
      <c r="G32" s="122">
        <v>57780</v>
      </c>
      <c r="H32" s="122">
        <v>0</v>
      </c>
      <c r="I32" s="122"/>
      <c r="J32" s="123">
        <v>0</v>
      </c>
      <c r="K32" s="122">
        <v>3353</v>
      </c>
      <c r="L32" s="122">
        <f t="shared" si="1"/>
        <v>-1248</v>
      </c>
      <c r="M32" s="122">
        <v>94795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21610</v>
      </c>
      <c r="F33" s="122">
        <v>4849</v>
      </c>
      <c r="G33" s="122">
        <v>10270</v>
      </c>
      <c r="H33" s="122">
        <v>0</v>
      </c>
      <c r="I33" s="122"/>
      <c r="J33" s="123">
        <v>754</v>
      </c>
      <c r="K33" s="122">
        <v>3183</v>
      </c>
      <c r="L33" s="122">
        <f t="shared" si="1"/>
        <v>-4945</v>
      </c>
      <c r="M33" s="122">
        <v>9007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99398</v>
      </c>
      <c r="F34" s="122">
        <v>6</v>
      </c>
      <c r="G34" s="122">
        <v>4344</v>
      </c>
      <c r="H34" s="122">
        <v>0</v>
      </c>
      <c r="I34" s="122"/>
      <c r="J34" s="123">
        <v>-8259</v>
      </c>
      <c r="K34" s="122">
        <v>6729</v>
      </c>
      <c r="L34" s="122">
        <f t="shared" si="1"/>
        <v>4345</v>
      </c>
      <c r="M34" s="122">
        <v>75715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10798065</v>
      </c>
      <c r="F35" s="127">
        <f>SUM(F12:F34)</f>
        <v>444314</v>
      </c>
      <c r="G35" s="127">
        <f>SUM(G12:G34)</f>
        <v>1700087</v>
      </c>
      <c r="H35" s="127">
        <f>SUM(H12:H34)</f>
        <v>146112</v>
      </c>
      <c r="I35" s="127"/>
      <c r="J35" s="128">
        <f>SUM(J12:J34)</f>
        <v>0</v>
      </c>
      <c r="K35" s="129">
        <f>SUM(K12:K34)</f>
        <v>106952</v>
      </c>
      <c r="L35" s="129">
        <f>SUM(L12:L34)</f>
        <v>-2452</v>
      </c>
      <c r="M35" s="127">
        <f>SUM(M12:M34)</f>
        <v>8403052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544071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41635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7817346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41132</v>
      </c>
      <c r="F11" s="93">
        <v>28699</v>
      </c>
      <c r="G11" s="355">
        <f t="shared" ref="G11:G18" si="0">IF(AND(F11&gt; 0,E11&gt;0,E11&lt;=F11*6),E11/F11*100-100,"-")</f>
        <v>43.322066970974618</v>
      </c>
      <c r="H11" s="93">
        <v>348160</v>
      </c>
      <c r="I11" s="93">
        <v>240358</v>
      </c>
      <c r="J11" s="355">
        <f t="shared" ref="J11:J18" si="1">IF(AND(I11&gt; 0,H11&gt;0,H11&lt;=I11*6),H11/I11*100-100,"-")</f>
        <v>44.850597858194845</v>
      </c>
    </row>
    <row r="12" spans="2:14" x14ac:dyDescent="0.25">
      <c r="B12" s="89"/>
      <c r="C12" s="17" t="s">
        <v>106</v>
      </c>
      <c r="D12" s="38">
        <v>2</v>
      </c>
      <c r="E12" s="93">
        <v>294222</v>
      </c>
      <c r="F12" s="93">
        <v>226259</v>
      </c>
      <c r="G12" s="355">
        <f t="shared" si="0"/>
        <v>30.037700157783775</v>
      </c>
      <c r="H12" s="93">
        <v>1752885</v>
      </c>
      <c r="I12" s="93">
        <v>1792732</v>
      </c>
      <c r="J12" s="355">
        <f t="shared" si="1"/>
        <v>-2.2226969786895125</v>
      </c>
    </row>
    <row r="13" spans="2:14" x14ac:dyDescent="0.25">
      <c r="B13" s="89"/>
      <c r="C13" s="17" t="s">
        <v>107</v>
      </c>
      <c r="D13" s="38">
        <v>3</v>
      </c>
      <c r="E13" s="93">
        <v>239588</v>
      </c>
      <c r="F13" s="93">
        <v>179622</v>
      </c>
      <c r="G13" s="355">
        <f t="shared" si="0"/>
        <v>33.384552003652118</v>
      </c>
      <c r="H13" s="93">
        <v>1677595</v>
      </c>
      <c r="I13" s="93">
        <v>1421084</v>
      </c>
      <c r="J13" s="355">
        <f t="shared" si="1"/>
        <v>18.050375628745385</v>
      </c>
    </row>
    <row r="14" spans="2:14" x14ac:dyDescent="0.25">
      <c r="B14" s="89"/>
      <c r="C14" s="17" t="s">
        <v>108</v>
      </c>
      <c r="D14" s="38">
        <v>4</v>
      </c>
      <c r="E14" s="93">
        <v>685254</v>
      </c>
      <c r="F14" s="93">
        <v>626229</v>
      </c>
      <c r="G14" s="355">
        <f t="shared" si="0"/>
        <v>9.4254657641214266</v>
      </c>
      <c r="H14" s="93">
        <v>4359942</v>
      </c>
      <c r="I14" s="93">
        <v>3958072</v>
      </c>
      <c r="J14" s="355">
        <f t="shared" si="1"/>
        <v>10.153175586497667</v>
      </c>
    </row>
    <row r="15" spans="2:14" x14ac:dyDescent="0.25">
      <c r="B15" s="89"/>
      <c r="C15" s="17" t="s">
        <v>109</v>
      </c>
      <c r="D15" s="38">
        <v>5</v>
      </c>
      <c r="E15" s="93">
        <v>98142</v>
      </c>
      <c r="F15" s="93">
        <v>72439</v>
      </c>
      <c r="G15" s="355">
        <f t="shared" si="0"/>
        <v>35.482267839147426</v>
      </c>
      <c r="H15" s="93">
        <v>860022</v>
      </c>
      <c r="I15" s="93">
        <v>785252</v>
      </c>
      <c r="J15" s="355">
        <f t="shared" si="1"/>
        <v>9.5217840896935115</v>
      </c>
    </row>
    <row r="16" spans="2:14" x14ac:dyDescent="0.25">
      <c r="B16" s="89"/>
      <c r="C16" s="17" t="s">
        <v>110</v>
      </c>
      <c r="D16" s="38">
        <v>6</v>
      </c>
      <c r="E16" s="93">
        <v>2984</v>
      </c>
      <c r="F16" s="93">
        <v>14692</v>
      </c>
      <c r="G16" s="355">
        <f t="shared" si="0"/>
        <v>-79.689627007895453</v>
      </c>
      <c r="H16" s="93">
        <v>49246</v>
      </c>
      <c r="I16" s="93">
        <v>70322</v>
      </c>
      <c r="J16" s="355">
        <f t="shared" si="1"/>
        <v>-29.97070618014277</v>
      </c>
    </row>
    <row r="17" spans="2:10" x14ac:dyDescent="0.25">
      <c r="B17" s="89"/>
      <c r="C17" s="17" t="s">
        <v>111</v>
      </c>
      <c r="D17" s="38">
        <v>7</v>
      </c>
      <c r="E17" s="93">
        <v>209268</v>
      </c>
      <c r="F17" s="93">
        <v>142378</v>
      </c>
      <c r="G17" s="355">
        <f t="shared" si="0"/>
        <v>46.980572841309737</v>
      </c>
      <c r="H17" s="93">
        <v>1366222</v>
      </c>
      <c r="I17" s="93">
        <v>922362</v>
      </c>
      <c r="J17" s="355">
        <f t="shared" si="1"/>
        <v>48.122103902806032</v>
      </c>
    </row>
    <row r="18" spans="2:10" x14ac:dyDescent="0.25">
      <c r="B18" s="105"/>
      <c r="C18" s="17" t="s">
        <v>112</v>
      </c>
      <c r="D18" s="38">
        <v>8</v>
      </c>
      <c r="E18" s="93">
        <v>57878</v>
      </c>
      <c r="F18" s="93">
        <v>58575</v>
      </c>
      <c r="G18" s="355">
        <f t="shared" si="0"/>
        <v>-1.1899274434485676</v>
      </c>
      <c r="H18" s="93">
        <v>692025</v>
      </c>
      <c r="I18" s="93">
        <v>549686</v>
      </c>
      <c r="J18" s="355">
        <f t="shared" si="1"/>
        <v>25.894601645302956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24825</v>
      </c>
      <c r="F21" s="93">
        <v>25234</v>
      </c>
      <c r="G21" s="355">
        <f t="shared" ref="G21:G34" si="2">IF(AND(F21&gt; 0,E21&gt;0,E21&lt;=F21*6),E21/F21*100-100,"-")</f>
        <v>-1.6208290401838781</v>
      </c>
      <c r="H21" s="93">
        <v>166032</v>
      </c>
      <c r="I21" s="93">
        <v>125870</v>
      </c>
      <c r="J21" s="355">
        <f t="shared" ref="J21:J34" si="3">IF(AND(I21&gt; 0,H21&gt;0,H21&lt;=I21*6),H21/I21*100-100,"-")</f>
        <v>31.907523635496943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24893</v>
      </c>
      <c r="F23" s="93">
        <v>7186</v>
      </c>
      <c r="G23" s="355">
        <f t="shared" si="2"/>
        <v>246.40968549958251</v>
      </c>
      <c r="H23" s="93">
        <v>163075</v>
      </c>
      <c r="I23" s="93">
        <v>76554</v>
      </c>
      <c r="J23" s="355">
        <f t="shared" si="3"/>
        <v>113.01956788672047</v>
      </c>
    </row>
    <row r="24" spans="2:10" x14ac:dyDescent="0.25">
      <c r="B24" s="89"/>
      <c r="C24" s="17" t="s">
        <v>117</v>
      </c>
      <c r="D24" s="38">
        <v>12</v>
      </c>
      <c r="E24" s="93">
        <v>2367</v>
      </c>
      <c r="F24" s="93">
        <v>3876</v>
      </c>
      <c r="G24" s="355">
        <f t="shared" si="2"/>
        <v>-38.931888544891649</v>
      </c>
      <c r="H24" s="93">
        <v>22440</v>
      </c>
      <c r="I24" s="93">
        <v>41093</v>
      </c>
      <c r="J24" s="355">
        <f t="shared" si="3"/>
        <v>-45.392159248533815</v>
      </c>
    </row>
    <row r="25" spans="2:10" x14ac:dyDescent="0.25">
      <c r="B25" s="89"/>
      <c r="C25" s="17" t="s">
        <v>118</v>
      </c>
      <c r="D25" s="38">
        <v>13</v>
      </c>
      <c r="E25" s="93">
        <v>310</v>
      </c>
      <c r="F25" s="93">
        <v>224</v>
      </c>
      <c r="G25" s="355">
        <f t="shared" si="2"/>
        <v>38.392857142857139</v>
      </c>
      <c r="H25" s="93">
        <v>1469</v>
      </c>
      <c r="I25" s="93">
        <v>858</v>
      </c>
      <c r="J25" s="355">
        <f t="shared" si="3"/>
        <v>71.212121212121218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57873</v>
      </c>
      <c r="F27" s="93">
        <v>33140</v>
      </c>
      <c r="G27" s="355">
        <f t="shared" si="2"/>
        <v>74.631864815932403</v>
      </c>
      <c r="H27" s="93">
        <v>412192</v>
      </c>
      <c r="I27" s="93">
        <v>477229</v>
      </c>
      <c r="J27" s="355">
        <f t="shared" si="3"/>
        <v>-13.628048588832627</v>
      </c>
    </row>
    <row r="28" spans="2:10" x14ac:dyDescent="0.25">
      <c r="B28" s="89"/>
      <c r="C28" s="17" t="s">
        <v>121</v>
      </c>
      <c r="D28" s="38">
        <v>16</v>
      </c>
      <c r="E28" s="93">
        <v>6</v>
      </c>
      <c r="F28" s="93">
        <v>1</v>
      </c>
      <c r="G28" s="355">
        <f t="shared" si="2"/>
        <v>500</v>
      </c>
      <c r="H28" s="93">
        <v>39</v>
      </c>
      <c r="I28" s="93">
        <v>15</v>
      </c>
      <c r="J28" s="355">
        <f t="shared" si="3"/>
        <v>160</v>
      </c>
    </row>
    <row r="29" spans="2:10" x14ac:dyDescent="0.25">
      <c r="B29" s="89"/>
      <c r="C29" s="17" t="s">
        <v>122</v>
      </c>
      <c r="D29" s="38">
        <v>17</v>
      </c>
      <c r="E29" s="93">
        <v>151484</v>
      </c>
      <c r="F29" s="93">
        <v>133422</v>
      </c>
      <c r="G29" s="355">
        <f t="shared" si="2"/>
        <v>13.53749756411986</v>
      </c>
      <c r="H29" s="93">
        <v>1044278</v>
      </c>
      <c r="I29" s="93">
        <v>823281</v>
      </c>
      <c r="J29" s="355">
        <f t="shared" si="3"/>
        <v>26.843447134089075</v>
      </c>
    </row>
    <row r="30" spans="2:10" x14ac:dyDescent="0.25">
      <c r="B30" s="89"/>
      <c r="C30" s="17" t="s">
        <v>124</v>
      </c>
      <c r="D30" s="38">
        <v>18</v>
      </c>
      <c r="E30" s="93">
        <v>176727</v>
      </c>
      <c r="F30" s="93">
        <v>170418</v>
      </c>
      <c r="G30" s="355">
        <f t="shared" si="2"/>
        <v>3.7020737246065636</v>
      </c>
      <c r="H30" s="93">
        <v>1004813</v>
      </c>
      <c r="I30" s="93">
        <v>946138</v>
      </c>
      <c r="J30" s="355">
        <f t="shared" si="3"/>
        <v>6.201526627193914</v>
      </c>
    </row>
    <row r="31" spans="2:10" x14ac:dyDescent="0.25">
      <c r="B31" s="89"/>
      <c r="C31" s="17" t="s">
        <v>125</v>
      </c>
      <c r="D31" s="38">
        <v>19</v>
      </c>
      <c r="E31" s="93">
        <v>57979</v>
      </c>
      <c r="F31" s="93">
        <v>59582</v>
      </c>
      <c r="G31" s="355">
        <f t="shared" si="2"/>
        <v>-2.6904098553254414</v>
      </c>
      <c r="H31" s="93">
        <v>370462</v>
      </c>
      <c r="I31" s="93">
        <v>491750</v>
      </c>
      <c r="J31" s="355">
        <f t="shared" si="3"/>
        <v>-24.664565327910523</v>
      </c>
    </row>
    <row r="32" spans="2:10" x14ac:dyDescent="0.25">
      <c r="B32" s="89"/>
      <c r="C32" s="17" t="s">
        <v>126</v>
      </c>
      <c r="D32" s="38">
        <v>20</v>
      </c>
      <c r="E32" s="93">
        <v>15119</v>
      </c>
      <c r="F32" s="93">
        <v>16659</v>
      </c>
      <c r="G32" s="355">
        <f t="shared" si="2"/>
        <v>-9.2442523560837913</v>
      </c>
      <c r="H32" s="93">
        <v>136148</v>
      </c>
      <c r="I32" s="93">
        <v>126761</v>
      </c>
      <c r="J32" s="355">
        <f t="shared" si="3"/>
        <v>7.4052744929434198</v>
      </c>
    </row>
    <row r="33" spans="2:10" x14ac:dyDescent="0.25">
      <c r="B33" s="89"/>
      <c r="C33" s="17" t="s">
        <v>127</v>
      </c>
      <c r="D33" s="38">
        <v>21</v>
      </c>
      <c r="E33" s="93">
        <v>4350</v>
      </c>
      <c r="F33" s="93">
        <v>10557</v>
      </c>
      <c r="G33" s="355">
        <f t="shared" si="2"/>
        <v>-58.795112247797668</v>
      </c>
      <c r="H33" s="93">
        <v>55484</v>
      </c>
      <c r="I33" s="93">
        <v>70881</v>
      </c>
      <c r="J33" s="355">
        <f t="shared" si="3"/>
        <v>-21.722323330652785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2144401</v>
      </c>
      <c r="F34" s="129">
        <f>SUM(F11:F33)</f>
        <v>1809192</v>
      </c>
      <c r="G34" s="357">
        <f t="shared" si="2"/>
        <v>18.528105364162556</v>
      </c>
      <c r="H34" s="75">
        <f>SUM(H11:H33)</f>
        <v>14482529</v>
      </c>
      <c r="I34" s="75">
        <f>SUM(I11:I33)</f>
        <v>12920298</v>
      </c>
      <c r="J34" s="357">
        <f t="shared" si="3"/>
        <v>12.091292321585769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77927</v>
      </c>
      <c r="F15" s="93">
        <v>44416</v>
      </c>
      <c r="G15" s="355">
        <f t="shared" si="0"/>
        <v>75.448036743515843</v>
      </c>
      <c r="H15" s="93">
        <v>400258</v>
      </c>
      <c r="I15" s="93">
        <v>302678</v>
      </c>
      <c r="J15" s="355">
        <f t="shared" si="1"/>
        <v>32.238880922961044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68185</v>
      </c>
      <c r="F17" s="93">
        <v>57339</v>
      </c>
      <c r="G17" s="355">
        <f t="shared" si="0"/>
        <v>18.915572298086829</v>
      </c>
      <c r="H17" s="93">
        <v>401349</v>
      </c>
      <c r="I17" s="93">
        <v>469187</v>
      </c>
      <c r="J17" s="355">
        <f t="shared" si="1"/>
        <v>-14.458627370323569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146112</v>
      </c>
      <c r="F34" s="129">
        <f>SUM(F11:F33)</f>
        <v>101755</v>
      </c>
      <c r="G34" s="357">
        <f t="shared" si="2"/>
        <v>43.591961082993464</v>
      </c>
      <c r="H34" s="75">
        <f>SUM(H11:H33)</f>
        <v>801607</v>
      </c>
      <c r="I34" s="75">
        <f>SUM(I11:I33)</f>
        <v>771865</v>
      </c>
      <c r="J34" s="357">
        <f t="shared" si="3"/>
        <v>3.8532644957343507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1058286</v>
      </c>
      <c r="F11" s="123"/>
      <c r="G11" s="123">
        <v>1057604</v>
      </c>
      <c r="H11" s="355">
        <f>IF(AND(G11&gt; 0,E11&gt;0,E11&lt;=G11*6),E11/G11*100-100,"-")</f>
        <v>6.448538394332104E-2</v>
      </c>
      <c r="I11" s="187">
        <v>7773942</v>
      </c>
      <c r="J11" s="123"/>
      <c r="K11" s="123">
        <v>6764598</v>
      </c>
      <c r="L11" s="355">
        <f t="shared" ref="L11:L18" si="0">IF(AND(K11&gt; 0,I11&gt;0,I11&lt;=K11*6),I11/K11*100-100,"-")</f>
        <v>14.92097534842425</v>
      </c>
    </row>
    <row r="12" spans="1:14" x14ac:dyDescent="0.25">
      <c r="B12" s="89"/>
      <c r="C12" s="17" t="s">
        <v>106</v>
      </c>
      <c r="D12" s="38">
        <v>2</v>
      </c>
      <c r="E12" s="371">
        <v>1500496</v>
      </c>
      <c r="F12" s="195" t="s">
        <v>123</v>
      </c>
      <c r="G12" s="123">
        <v>1588073</v>
      </c>
      <c r="H12" s="355">
        <f t="shared" ref="H12:H18" si="1">IF(AND(G12&gt; 0,E12&gt;0,E12&lt;=G12*6),E12/G12*100-100,"-")</f>
        <v>-5.5146709250771266</v>
      </c>
      <c r="I12" s="187">
        <v>8966172</v>
      </c>
      <c r="J12" s="196" t="s">
        <v>168</v>
      </c>
      <c r="K12" s="123">
        <v>9326861</v>
      </c>
      <c r="L12" s="355">
        <f t="shared" si="0"/>
        <v>-3.8672067697803243</v>
      </c>
    </row>
    <row r="13" spans="1:14" x14ac:dyDescent="0.25">
      <c r="B13" s="89"/>
      <c r="C13" s="17" t="s">
        <v>107</v>
      </c>
      <c r="D13" s="38">
        <v>3</v>
      </c>
      <c r="E13" s="371">
        <v>237348</v>
      </c>
      <c r="F13" s="123"/>
      <c r="G13" s="123">
        <v>306422</v>
      </c>
      <c r="H13" s="355">
        <f t="shared" si="1"/>
        <v>-22.542115122282354</v>
      </c>
      <c r="I13" s="187">
        <v>1782185</v>
      </c>
      <c r="J13" s="197"/>
      <c r="K13" s="123">
        <v>2058003</v>
      </c>
      <c r="L13" s="355">
        <f t="shared" si="0"/>
        <v>-13.402215643028697</v>
      </c>
    </row>
    <row r="14" spans="1:14" x14ac:dyDescent="0.25">
      <c r="B14" s="89"/>
      <c r="C14" s="17" t="s">
        <v>108</v>
      </c>
      <c r="D14" s="38">
        <v>4</v>
      </c>
      <c r="E14" s="371">
        <v>3237669</v>
      </c>
      <c r="F14" s="123"/>
      <c r="G14" s="123">
        <v>3255536</v>
      </c>
      <c r="H14" s="355">
        <f t="shared" si="1"/>
        <v>-0.54881899631888587</v>
      </c>
      <c r="I14" s="187">
        <v>19321105</v>
      </c>
      <c r="J14" s="197"/>
      <c r="K14" s="123">
        <v>20067376</v>
      </c>
      <c r="L14" s="355">
        <f t="shared" si="0"/>
        <v>-3.7188270155500192</v>
      </c>
    </row>
    <row r="15" spans="1:14" x14ac:dyDescent="0.25">
      <c r="B15" s="89"/>
      <c r="C15" s="17" t="s">
        <v>109</v>
      </c>
      <c r="D15" s="38">
        <v>5</v>
      </c>
      <c r="E15" s="371">
        <v>656707</v>
      </c>
      <c r="F15" s="195" t="s">
        <v>167</v>
      </c>
      <c r="G15" s="123">
        <v>1038466</v>
      </c>
      <c r="H15" s="355">
        <f t="shared" si="1"/>
        <v>-36.761819838107357</v>
      </c>
      <c r="I15" s="187">
        <v>5432205</v>
      </c>
      <c r="J15" s="195" t="s">
        <v>350</v>
      </c>
      <c r="K15" s="123">
        <v>10627749</v>
      </c>
      <c r="L15" s="355">
        <f t="shared" si="0"/>
        <v>-48.886589248579362</v>
      </c>
    </row>
    <row r="16" spans="1:14" x14ac:dyDescent="0.25">
      <c r="B16" s="89"/>
      <c r="C16" s="17" t="s">
        <v>110</v>
      </c>
      <c r="D16" s="38">
        <v>6</v>
      </c>
      <c r="E16" s="371">
        <v>109649</v>
      </c>
      <c r="F16" s="123"/>
      <c r="G16" s="123">
        <v>98018</v>
      </c>
      <c r="H16" s="355">
        <f t="shared" si="1"/>
        <v>11.866187843049232</v>
      </c>
      <c r="I16" s="187">
        <v>558992</v>
      </c>
      <c r="J16" s="197"/>
      <c r="K16" s="123">
        <v>616176</v>
      </c>
      <c r="L16" s="355">
        <f t="shared" si="0"/>
        <v>-9.2804653215964379</v>
      </c>
    </row>
    <row r="17" spans="2:12" x14ac:dyDescent="0.25">
      <c r="B17" s="89"/>
      <c r="C17" s="17" t="s">
        <v>111</v>
      </c>
      <c r="D17" s="38">
        <v>7</v>
      </c>
      <c r="E17" s="371">
        <v>126067</v>
      </c>
      <c r="F17" s="195" t="s">
        <v>166</v>
      </c>
      <c r="G17" s="123">
        <v>149214</v>
      </c>
      <c r="H17" s="355">
        <f t="shared" si="1"/>
        <v>-15.512619459300069</v>
      </c>
      <c r="I17" s="187">
        <v>769697</v>
      </c>
      <c r="J17" s="196" t="s">
        <v>351</v>
      </c>
      <c r="K17" s="123">
        <v>495248</v>
      </c>
      <c r="L17" s="355">
        <f t="shared" si="0"/>
        <v>55.41647820889736</v>
      </c>
    </row>
    <row r="18" spans="2:12" x14ac:dyDescent="0.25">
      <c r="B18" s="105"/>
      <c r="C18" s="17" t="s">
        <v>112</v>
      </c>
      <c r="D18" s="38">
        <v>8</v>
      </c>
      <c r="E18" s="371">
        <v>57527</v>
      </c>
      <c r="F18" s="123"/>
      <c r="G18" s="123">
        <v>135638</v>
      </c>
      <c r="H18" s="355">
        <f t="shared" si="1"/>
        <v>-57.587844114481193</v>
      </c>
      <c r="I18" s="187">
        <v>526032</v>
      </c>
      <c r="J18" s="197"/>
      <c r="K18" s="123">
        <v>886883</v>
      </c>
      <c r="L18" s="355">
        <f t="shared" si="0"/>
        <v>-40.687554051661834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315798</v>
      </c>
      <c r="F21" s="123"/>
      <c r="G21" s="123">
        <v>326426</v>
      </c>
      <c r="H21" s="355">
        <f t="shared" ref="H21:H36" si="2">IF(AND(G21&gt; 0,E21&gt;0,E21&lt;=G21*6),E21/G21*100-100,"-")</f>
        <v>-3.2558680987421269</v>
      </c>
      <c r="I21" s="187">
        <v>2242739</v>
      </c>
      <c r="J21" s="123"/>
      <c r="K21" s="123">
        <v>2104185</v>
      </c>
      <c r="L21" s="355">
        <f t="shared" ref="L21:L36" si="3">IF(AND(K21&gt; 0,I21&gt;0,I21&lt;=K21*6),I21/K21*100-100,"-")</f>
        <v>6.5846871829235596</v>
      </c>
    </row>
    <row r="22" spans="2:12" x14ac:dyDescent="0.25">
      <c r="B22" s="89"/>
      <c r="C22" s="17" t="s">
        <v>115</v>
      </c>
      <c r="D22" s="38">
        <v>10</v>
      </c>
      <c r="E22" s="371">
        <v>30076</v>
      </c>
      <c r="F22" s="123"/>
      <c r="G22" s="123">
        <v>30522</v>
      </c>
      <c r="H22" s="355">
        <f t="shared" si="2"/>
        <v>-1.4612410720136353</v>
      </c>
      <c r="I22" s="187">
        <v>203537</v>
      </c>
      <c r="J22" s="197"/>
      <c r="K22" s="123">
        <v>243442</v>
      </c>
      <c r="L22" s="355">
        <f t="shared" si="3"/>
        <v>-16.391994807798156</v>
      </c>
    </row>
    <row r="23" spans="2:12" x14ac:dyDescent="0.25">
      <c r="B23" s="89"/>
      <c r="C23" s="17" t="s">
        <v>116</v>
      </c>
      <c r="D23" s="38">
        <v>11</v>
      </c>
      <c r="E23" s="371">
        <v>12376</v>
      </c>
      <c r="F23" s="123"/>
      <c r="G23" s="123">
        <v>23304</v>
      </c>
      <c r="H23" s="355">
        <f t="shared" si="2"/>
        <v>-46.893237212495706</v>
      </c>
      <c r="I23" s="187">
        <v>97671</v>
      </c>
      <c r="J23" s="197"/>
      <c r="K23" s="123">
        <v>105771</v>
      </c>
      <c r="L23" s="355">
        <f t="shared" si="3"/>
        <v>-7.6580537198286862</v>
      </c>
    </row>
    <row r="24" spans="2:12" x14ac:dyDescent="0.25">
      <c r="B24" s="89"/>
      <c r="C24" s="17" t="s">
        <v>117</v>
      </c>
      <c r="D24" s="38">
        <v>12</v>
      </c>
      <c r="E24" s="371">
        <v>14365</v>
      </c>
      <c r="F24" s="123"/>
      <c r="G24" s="123">
        <v>11763</v>
      </c>
      <c r="H24" s="355">
        <f t="shared" si="2"/>
        <v>22.120207430077372</v>
      </c>
      <c r="I24" s="187">
        <v>82063</v>
      </c>
      <c r="J24" s="197"/>
      <c r="K24" s="123">
        <v>75045</v>
      </c>
      <c r="L24" s="355">
        <f t="shared" si="3"/>
        <v>9.3517222999533516</v>
      </c>
    </row>
    <row r="25" spans="2:12" x14ac:dyDescent="0.25">
      <c r="B25" s="89"/>
      <c r="C25" s="17" t="s">
        <v>118</v>
      </c>
      <c r="D25" s="38">
        <v>13</v>
      </c>
      <c r="E25" s="371">
        <v>393</v>
      </c>
      <c r="F25" s="123"/>
      <c r="G25" s="123">
        <v>425</v>
      </c>
      <c r="H25" s="355">
        <f t="shared" si="2"/>
        <v>-7.529411764705884</v>
      </c>
      <c r="I25" s="187">
        <v>2145</v>
      </c>
      <c r="J25" s="197"/>
      <c r="K25" s="123">
        <v>3368</v>
      </c>
      <c r="L25" s="355">
        <f t="shared" si="3"/>
        <v>-36.312351543942988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577541</v>
      </c>
      <c r="F27" s="123"/>
      <c r="G27" s="123">
        <v>320041</v>
      </c>
      <c r="H27" s="355">
        <f t="shared" si="2"/>
        <v>80.458441262213285</v>
      </c>
      <c r="I27" s="187">
        <v>2924599</v>
      </c>
      <c r="J27" s="197"/>
      <c r="K27" s="123">
        <v>3028600</v>
      </c>
      <c r="L27" s="355">
        <f t="shared" si="3"/>
        <v>-3.4339628871425703</v>
      </c>
    </row>
    <row r="28" spans="2:12" x14ac:dyDescent="0.25">
      <c r="B28" s="89"/>
      <c r="C28" s="17" t="s">
        <v>121</v>
      </c>
      <c r="D28" s="38">
        <v>16</v>
      </c>
      <c r="E28" s="371">
        <v>1581</v>
      </c>
      <c r="F28" s="123"/>
      <c r="G28" s="123">
        <v>1330</v>
      </c>
      <c r="H28" s="355">
        <f t="shared" si="2"/>
        <v>18.872180451127818</v>
      </c>
      <c r="I28" s="187">
        <v>11403</v>
      </c>
      <c r="J28" s="197"/>
      <c r="K28" s="123">
        <v>9809</v>
      </c>
      <c r="L28" s="355">
        <f t="shared" si="3"/>
        <v>16.250382301967576</v>
      </c>
    </row>
    <row r="29" spans="2:12" x14ac:dyDescent="0.25">
      <c r="B29" s="89"/>
      <c r="C29" s="17" t="s">
        <v>122</v>
      </c>
      <c r="D29" s="38">
        <v>17</v>
      </c>
      <c r="E29" s="371">
        <v>76556</v>
      </c>
      <c r="F29" s="123"/>
      <c r="G29" s="123">
        <v>69649</v>
      </c>
      <c r="H29" s="355">
        <f t="shared" si="2"/>
        <v>9.9168688710534241</v>
      </c>
      <c r="I29" s="187">
        <v>563587</v>
      </c>
      <c r="J29" s="197"/>
      <c r="K29" s="123">
        <v>450060</v>
      </c>
      <c r="L29" s="355">
        <f t="shared" si="3"/>
        <v>25.22485890770119</v>
      </c>
    </row>
    <row r="30" spans="2:12" x14ac:dyDescent="0.25">
      <c r="B30" s="89"/>
      <c r="C30" s="17" t="s">
        <v>124</v>
      </c>
      <c r="D30" s="38">
        <v>18</v>
      </c>
      <c r="E30" s="371">
        <v>211100</v>
      </c>
      <c r="F30" s="123"/>
      <c r="G30" s="123">
        <v>228121</v>
      </c>
      <c r="H30" s="355">
        <f t="shared" si="2"/>
        <v>-7.4613911038440222</v>
      </c>
      <c r="I30" s="187">
        <v>1020343</v>
      </c>
      <c r="J30" s="197"/>
      <c r="K30" s="123">
        <v>1067766</v>
      </c>
      <c r="L30" s="355">
        <f t="shared" si="3"/>
        <v>-4.4413289053968867</v>
      </c>
    </row>
    <row r="31" spans="2:12" x14ac:dyDescent="0.25">
      <c r="B31" s="89"/>
      <c r="C31" s="17" t="s">
        <v>125</v>
      </c>
      <c r="D31" s="38">
        <v>19</v>
      </c>
      <c r="E31" s="371">
        <v>94795</v>
      </c>
      <c r="F31" s="123"/>
      <c r="G31" s="123">
        <v>63835</v>
      </c>
      <c r="H31" s="355">
        <f t="shared" si="2"/>
        <v>48.50003916346833</v>
      </c>
      <c r="I31" s="187">
        <v>456765</v>
      </c>
      <c r="J31" s="197"/>
      <c r="K31" s="123">
        <v>557553</v>
      </c>
      <c r="L31" s="355">
        <f t="shared" si="3"/>
        <v>-18.076846506072059</v>
      </c>
    </row>
    <row r="32" spans="2:12" x14ac:dyDescent="0.25">
      <c r="B32" s="89"/>
      <c r="C32" s="17" t="s">
        <v>126</v>
      </c>
      <c r="D32" s="38">
        <v>20</v>
      </c>
      <c r="E32" s="371">
        <v>9007</v>
      </c>
      <c r="F32" s="123"/>
      <c r="G32" s="123">
        <v>8425</v>
      </c>
      <c r="H32" s="355">
        <f t="shared" si="2"/>
        <v>6.9080118694361943</v>
      </c>
      <c r="I32" s="187">
        <v>79393</v>
      </c>
      <c r="J32" s="197"/>
      <c r="K32" s="123">
        <v>83768</v>
      </c>
      <c r="L32" s="355">
        <f t="shared" si="3"/>
        <v>-5.2227580937828293</v>
      </c>
    </row>
    <row r="33" spans="2:12" x14ac:dyDescent="0.25">
      <c r="B33" s="89"/>
      <c r="C33" s="17" t="s">
        <v>127</v>
      </c>
      <c r="D33" s="38">
        <v>21</v>
      </c>
      <c r="E33" s="371">
        <v>75715</v>
      </c>
      <c r="F33" s="123"/>
      <c r="G33" s="123">
        <v>127777</v>
      </c>
      <c r="H33" s="355">
        <f t="shared" si="2"/>
        <v>-40.744421922568222</v>
      </c>
      <c r="I33" s="187">
        <v>494647</v>
      </c>
      <c r="J33" s="197"/>
      <c r="K33" s="123">
        <v>764769</v>
      </c>
      <c r="L33" s="355">
        <f t="shared" si="3"/>
        <v>-35.320730835062605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8403052</v>
      </c>
      <c r="F34" s="123"/>
      <c r="G34" s="123">
        <f>SUM(G11:G33)</f>
        <v>8840589</v>
      </c>
      <c r="H34" s="355">
        <f t="shared" si="2"/>
        <v>-4.9491838156937291</v>
      </c>
      <c r="I34" s="187">
        <f>SUM(I11:I33)</f>
        <v>53309222</v>
      </c>
      <c r="J34" s="197"/>
      <c r="K34" s="123">
        <f>SUM(K11:K33)</f>
        <v>59337030</v>
      </c>
      <c r="L34" s="355">
        <f t="shared" si="3"/>
        <v>-10.158594051640264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585706</v>
      </c>
      <c r="F35" s="201"/>
      <c r="G35" s="123">
        <v>545950</v>
      </c>
      <c r="H35" s="355">
        <f t="shared" si="2"/>
        <v>7.2819855298104272</v>
      </c>
      <c r="I35" s="122">
        <v>3490701</v>
      </c>
      <c r="J35" s="201"/>
      <c r="K35" s="123">
        <v>3576193</v>
      </c>
      <c r="L35" s="355">
        <f t="shared" si="3"/>
        <v>-2.3905868615032801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7817346</v>
      </c>
      <c r="F36" s="83"/>
      <c r="G36" s="203">
        <f>G34-G35</f>
        <v>8294639</v>
      </c>
      <c r="H36" s="357">
        <f t="shared" si="2"/>
        <v>-5.754234753314762</v>
      </c>
      <c r="I36" s="203">
        <f>I34-I35</f>
        <v>49818521</v>
      </c>
      <c r="J36" s="83"/>
      <c r="K36" s="370">
        <f>K34-K35</f>
        <v>55760837</v>
      </c>
      <c r="L36" s="374">
        <f t="shared" si="3"/>
        <v>-10.656791252972042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22437</v>
      </c>
      <c r="L38" s="453">
        <v>140427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102621</v>
      </c>
      <c r="F39" s="453"/>
      <c r="G39" s="454">
        <v>512516</v>
      </c>
      <c r="H39" s="452"/>
      <c r="I39" s="452"/>
      <c r="J39" s="389" t="s">
        <v>175</v>
      </c>
      <c r="K39" s="454">
        <v>795</v>
      </c>
      <c r="L39" s="453">
        <v>15561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1161290</v>
      </c>
      <c r="F40" s="453"/>
      <c r="G40" s="454">
        <v>7038028</v>
      </c>
      <c r="H40" s="452"/>
      <c r="I40" s="452"/>
      <c r="J40" s="389" t="s">
        <v>177</v>
      </c>
      <c r="K40" s="454">
        <v>18916</v>
      </c>
      <c r="L40" s="453">
        <v>151582</v>
      </c>
    </row>
    <row r="41" spans="2:12" s="67" customFormat="1" ht="10.199999999999999" customHeight="1" x14ac:dyDescent="0.25">
      <c r="B41" s="452"/>
      <c r="C41" s="389" t="s">
        <v>286</v>
      </c>
      <c r="E41" s="453">
        <v>236585</v>
      </c>
      <c r="F41" s="453"/>
      <c r="G41" s="454">
        <v>1415628</v>
      </c>
      <c r="H41" s="452"/>
      <c r="I41" s="452"/>
      <c r="J41" s="389" t="s">
        <v>178</v>
      </c>
      <c r="K41" s="454">
        <v>29015</v>
      </c>
      <c r="L41" s="453">
        <v>148029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54904</v>
      </c>
      <c r="L42" s="453">
        <v>314098</v>
      </c>
    </row>
    <row r="43" spans="2:12" ht="10.199999999999999" customHeight="1" x14ac:dyDescent="0.25">
      <c r="B43" s="455"/>
      <c r="C43" s="495" t="s">
        <v>353</v>
      </c>
      <c r="D43" s="496"/>
      <c r="E43" s="497">
        <v>32902</v>
      </c>
      <c r="F43" s="497"/>
      <c r="G43" s="498">
        <v>301663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623805</v>
      </c>
      <c r="F44" s="494"/>
      <c r="G44" s="498">
        <v>5130542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8178574</v>
      </c>
      <c r="F12" s="122">
        <v>21</v>
      </c>
      <c r="G12" s="122">
        <v>348139</v>
      </c>
      <c r="H12" s="122">
        <v>0</v>
      </c>
      <c r="I12" s="122"/>
      <c r="J12" s="123">
        <v>-19765</v>
      </c>
      <c r="K12" s="122">
        <v>-21331</v>
      </c>
      <c r="L12" s="122">
        <f>E12-F12-G12-H12+J12-K12-M12</f>
        <v>58038</v>
      </c>
      <c r="M12" s="122">
        <v>7773942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10381717</v>
      </c>
      <c r="F13" s="122">
        <v>704663</v>
      </c>
      <c r="G13" s="122">
        <v>1048222</v>
      </c>
      <c r="H13" s="122">
        <v>0</v>
      </c>
      <c r="I13" s="122"/>
      <c r="J13" s="123">
        <v>34401</v>
      </c>
      <c r="K13" s="122">
        <v>-321523</v>
      </c>
      <c r="L13" s="122">
        <f t="shared" ref="L13:L19" si="0">E13-F13-G13-H13+J13-K13-M13</f>
        <v>18584</v>
      </c>
      <c r="M13" s="122">
        <v>8966172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3427525</v>
      </c>
      <c r="F14" s="122">
        <v>78243</v>
      </c>
      <c r="G14" s="122">
        <v>1599352</v>
      </c>
      <c r="H14" s="122">
        <v>0</v>
      </c>
      <c r="I14" s="122"/>
      <c r="J14" s="123">
        <v>-13727</v>
      </c>
      <c r="K14" s="122">
        <v>-13299</v>
      </c>
      <c r="L14" s="122">
        <f t="shared" si="0"/>
        <v>-32683</v>
      </c>
      <c r="M14" s="122">
        <v>1782185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24267855</v>
      </c>
      <c r="F15" s="122">
        <v>526802</v>
      </c>
      <c r="G15" s="122">
        <v>3833140</v>
      </c>
      <c r="H15" s="122">
        <v>0</v>
      </c>
      <c r="I15" s="122"/>
      <c r="J15" s="123">
        <v>-475087</v>
      </c>
      <c r="K15" s="122">
        <v>199377</v>
      </c>
      <c r="L15" s="122">
        <f t="shared" si="0"/>
        <v>-87656</v>
      </c>
      <c r="M15" s="122">
        <v>19321105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6400364</v>
      </c>
      <c r="F16" s="122">
        <v>459609</v>
      </c>
      <c r="G16" s="122">
        <v>400413</v>
      </c>
      <c r="H16" s="122">
        <v>400258</v>
      </c>
      <c r="I16" s="122"/>
      <c r="J16" s="123">
        <v>502286</v>
      </c>
      <c r="K16" s="122">
        <v>161877</v>
      </c>
      <c r="L16" s="122">
        <f t="shared" si="0"/>
        <v>48288</v>
      </c>
      <c r="M16" s="122">
        <v>5432205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682081</v>
      </c>
      <c r="F17" s="122">
        <v>4606</v>
      </c>
      <c r="G17" s="122">
        <v>44640</v>
      </c>
      <c r="H17" s="122">
        <v>0</v>
      </c>
      <c r="I17" s="122"/>
      <c r="J17" s="123">
        <v>-35383</v>
      </c>
      <c r="K17" s="122">
        <v>39717</v>
      </c>
      <c r="L17" s="122">
        <f t="shared" si="0"/>
        <v>-1257</v>
      </c>
      <c r="M17" s="122">
        <v>558992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2430169</v>
      </c>
      <c r="F18" s="122">
        <v>104755</v>
      </c>
      <c r="G18" s="122">
        <v>1261467</v>
      </c>
      <c r="H18" s="122">
        <v>401349</v>
      </c>
      <c r="I18" s="122"/>
      <c r="J18" s="123">
        <v>36078</v>
      </c>
      <c r="K18" s="122">
        <v>-67221</v>
      </c>
      <c r="L18" s="122">
        <f t="shared" si="0"/>
        <v>-3800</v>
      </c>
      <c r="M18" s="122">
        <v>769697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1452510</v>
      </c>
      <c r="F19" s="122">
        <v>22564</v>
      </c>
      <c r="G19" s="122">
        <v>669461</v>
      </c>
      <c r="H19" s="122">
        <v>0</v>
      </c>
      <c r="I19" s="122"/>
      <c r="J19" s="123">
        <v>67049</v>
      </c>
      <c r="K19" s="122">
        <v>275955</v>
      </c>
      <c r="L19" s="122">
        <f t="shared" si="0"/>
        <v>25547</v>
      </c>
      <c r="M19" s="122">
        <v>526032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2445540</v>
      </c>
      <c r="F22" s="122">
        <v>16505</v>
      </c>
      <c r="G22" s="122">
        <v>149527</v>
      </c>
      <c r="H22" s="122">
        <v>0</v>
      </c>
      <c r="I22" s="122"/>
      <c r="J22" s="123">
        <v>3</v>
      </c>
      <c r="K22" s="122">
        <v>3899</v>
      </c>
      <c r="L22" s="122">
        <f t="shared" ref="L22:L34" si="1">E22-F22-G22-H22+J22-K22-M22</f>
        <v>32873</v>
      </c>
      <c r="M22" s="122">
        <v>2242739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203889</v>
      </c>
      <c r="F23" s="122">
        <v>0</v>
      </c>
      <c r="G23" s="122">
        <v>0</v>
      </c>
      <c r="H23" s="122">
        <v>0</v>
      </c>
      <c r="I23" s="122"/>
      <c r="J23" s="123">
        <v>-10</v>
      </c>
      <c r="K23" s="122">
        <v>-292</v>
      </c>
      <c r="L23" s="122">
        <f t="shared" si="1"/>
        <v>634</v>
      </c>
      <c r="M23" s="122">
        <v>203537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279715</v>
      </c>
      <c r="F24" s="122">
        <v>47154</v>
      </c>
      <c r="G24" s="122">
        <v>115921</v>
      </c>
      <c r="H24" s="122">
        <v>0</v>
      </c>
      <c r="I24" s="122"/>
      <c r="J24" s="123">
        <v>-20310</v>
      </c>
      <c r="K24" s="122">
        <v>-2694</v>
      </c>
      <c r="L24" s="122">
        <f t="shared" si="1"/>
        <v>1353</v>
      </c>
      <c r="M24" s="122">
        <v>97671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102911</v>
      </c>
      <c r="F25" s="122">
        <v>9443</v>
      </c>
      <c r="G25" s="122">
        <v>12997</v>
      </c>
      <c r="H25" s="122">
        <v>0</v>
      </c>
      <c r="I25" s="122"/>
      <c r="J25" s="123">
        <v>-196</v>
      </c>
      <c r="K25" s="122">
        <v>-2530</v>
      </c>
      <c r="L25" s="122">
        <f t="shared" si="1"/>
        <v>742</v>
      </c>
      <c r="M25" s="122">
        <v>82063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3438</v>
      </c>
      <c r="F26" s="122">
        <v>0</v>
      </c>
      <c r="G26" s="122">
        <v>1469</v>
      </c>
      <c r="H26" s="122">
        <v>0</v>
      </c>
      <c r="I26" s="122"/>
      <c r="J26" s="123">
        <v>0</v>
      </c>
      <c r="K26" s="122">
        <v>-154</v>
      </c>
      <c r="L26" s="122">
        <f t="shared" si="1"/>
        <v>-22</v>
      </c>
      <c r="M26" s="122">
        <v>2145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3308359</v>
      </c>
      <c r="F28" s="122">
        <v>178350</v>
      </c>
      <c r="G28" s="122">
        <v>233842</v>
      </c>
      <c r="H28" s="122">
        <v>0</v>
      </c>
      <c r="I28" s="122"/>
      <c r="J28" s="123">
        <v>2093</v>
      </c>
      <c r="K28" s="122">
        <v>-12983</v>
      </c>
      <c r="L28" s="122">
        <f t="shared" si="1"/>
        <v>-13356</v>
      </c>
      <c r="M28" s="122">
        <v>2924599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11195</v>
      </c>
      <c r="F29" s="122">
        <v>38</v>
      </c>
      <c r="G29" s="122">
        <v>1</v>
      </c>
      <c r="H29" s="122">
        <v>0</v>
      </c>
      <c r="I29" s="122"/>
      <c r="J29" s="123">
        <v>0</v>
      </c>
      <c r="K29" s="122">
        <v>-69</v>
      </c>
      <c r="L29" s="122">
        <f t="shared" si="1"/>
        <v>-178</v>
      </c>
      <c r="M29" s="122">
        <v>11403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1553829</v>
      </c>
      <c r="F30" s="122">
        <v>304031</v>
      </c>
      <c r="G30" s="122">
        <v>740247</v>
      </c>
      <c r="H30" s="122">
        <v>0</v>
      </c>
      <c r="I30" s="122"/>
      <c r="J30" s="123">
        <v>-2753</v>
      </c>
      <c r="K30" s="122">
        <v>-8931</v>
      </c>
      <c r="L30" s="122">
        <f t="shared" si="1"/>
        <v>-47858</v>
      </c>
      <c r="M30" s="122">
        <v>563587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2130408</v>
      </c>
      <c r="F31" s="122">
        <v>127614</v>
      </c>
      <c r="G31" s="122">
        <v>877199</v>
      </c>
      <c r="H31" s="122">
        <v>0</v>
      </c>
      <c r="I31" s="122"/>
      <c r="J31" s="123">
        <v>-10070</v>
      </c>
      <c r="K31" s="122">
        <v>54418</v>
      </c>
      <c r="L31" s="122">
        <f t="shared" si="1"/>
        <v>40764</v>
      </c>
      <c r="M31" s="122">
        <v>1020343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848050</v>
      </c>
      <c r="F32" s="122">
        <v>1950</v>
      </c>
      <c r="G32" s="122">
        <v>368512</v>
      </c>
      <c r="H32" s="122">
        <v>0</v>
      </c>
      <c r="I32" s="122"/>
      <c r="J32" s="123">
        <v>0</v>
      </c>
      <c r="K32" s="122">
        <v>23191</v>
      </c>
      <c r="L32" s="122">
        <f t="shared" si="1"/>
        <v>-2368</v>
      </c>
      <c r="M32" s="122">
        <v>456765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197673</v>
      </c>
      <c r="F33" s="122">
        <v>45265</v>
      </c>
      <c r="G33" s="122">
        <v>90883</v>
      </c>
      <c r="H33" s="122">
        <v>0</v>
      </c>
      <c r="I33" s="122"/>
      <c r="J33" s="123">
        <v>4410</v>
      </c>
      <c r="K33" s="122">
        <v>568</v>
      </c>
      <c r="L33" s="122">
        <f t="shared" si="1"/>
        <v>-14026</v>
      </c>
      <c r="M33" s="122">
        <v>79393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755804</v>
      </c>
      <c r="F34" s="122">
        <v>30</v>
      </c>
      <c r="G34" s="122">
        <v>55454</v>
      </c>
      <c r="H34" s="122">
        <v>0</v>
      </c>
      <c r="I34" s="122"/>
      <c r="J34" s="123">
        <v>-69019</v>
      </c>
      <c r="K34" s="122">
        <v>89360</v>
      </c>
      <c r="L34" s="122">
        <f t="shared" si="1"/>
        <v>47294</v>
      </c>
      <c r="M34" s="122">
        <v>494647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69061606</v>
      </c>
      <c r="F35" s="127">
        <f>SUM(F12:F34)</f>
        <v>2631643</v>
      </c>
      <c r="G35" s="127">
        <f>SUM(G12:G34)</f>
        <v>11850886</v>
      </c>
      <c r="H35" s="127">
        <f>SUM(H12:H34)</f>
        <v>801607</v>
      </c>
      <c r="I35" s="127"/>
      <c r="J35" s="128">
        <f>SUM(J12:J34)</f>
        <v>0</v>
      </c>
      <c r="K35" s="129">
        <f>SUM(K12:K34)</f>
        <v>397335</v>
      </c>
      <c r="L35" s="129">
        <f>SUM(L12:L34)</f>
        <v>70913</v>
      </c>
      <c r="M35" s="127">
        <f>SUM(M12:M34)</f>
        <v>53309222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3212693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278008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49818521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1058286</v>
      </c>
      <c r="F10" s="122">
        <v>1014880</v>
      </c>
      <c r="G10" s="122">
        <v>0</v>
      </c>
      <c r="H10" s="122">
        <v>0</v>
      </c>
      <c r="I10" s="122">
        <v>0</v>
      </c>
      <c r="J10" s="93">
        <f>E10-F10-G10-H10-I10</f>
        <v>43406</v>
      </c>
    </row>
    <row r="11" spans="2:10" x14ac:dyDescent="0.25">
      <c r="B11" s="89"/>
      <c r="C11" s="17" t="s">
        <v>106</v>
      </c>
      <c r="D11" s="38">
        <v>2</v>
      </c>
      <c r="E11" s="122">
        <v>1500496</v>
      </c>
      <c r="F11" s="122">
        <v>0</v>
      </c>
      <c r="G11" s="122">
        <v>0</v>
      </c>
      <c r="H11" s="122">
        <v>0</v>
      </c>
      <c r="I11" s="122">
        <v>4007</v>
      </c>
      <c r="J11" s="93">
        <f t="shared" ref="J11:J17" si="0">E11-F11-G11-H11-I11</f>
        <v>1496489</v>
      </c>
    </row>
    <row r="12" spans="2:10" x14ac:dyDescent="0.25">
      <c r="B12" s="89"/>
      <c r="C12" s="17" t="s">
        <v>107</v>
      </c>
      <c r="D12" s="38">
        <v>3</v>
      </c>
      <c r="E12" s="122">
        <v>237348</v>
      </c>
      <c r="F12" s="122">
        <v>151444</v>
      </c>
      <c r="G12" s="122">
        <v>0</v>
      </c>
      <c r="H12" s="122">
        <v>0</v>
      </c>
      <c r="I12" s="122">
        <v>0</v>
      </c>
      <c r="J12" s="93">
        <f t="shared" si="0"/>
        <v>85904</v>
      </c>
    </row>
    <row r="13" spans="2:10" x14ac:dyDescent="0.25">
      <c r="B13" s="89"/>
      <c r="C13" s="17" t="s">
        <v>108</v>
      </c>
      <c r="D13" s="38">
        <v>4</v>
      </c>
      <c r="E13" s="122">
        <v>3237669</v>
      </c>
      <c r="F13" s="122">
        <v>0</v>
      </c>
      <c r="G13" s="122">
        <v>0</v>
      </c>
      <c r="H13" s="122">
        <v>2587</v>
      </c>
      <c r="I13" s="122">
        <v>322</v>
      </c>
      <c r="J13" s="93">
        <f t="shared" si="0"/>
        <v>3234760</v>
      </c>
    </row>
    <row r="14" spans="2:10" x14ac:dyDescent="0.25">
      <c r="B14" s="89"/>
      <c r="C14" s="17" t="s">
        <v>109</v>
      </c>
      <c r="D14" s="38">
        <v>5</v>
      </c>
      <c r="E14" s="122">
        <v>656707</v>
      </c>
      <c r="F14" s="122">
        <v>217</v>
      </c>
      <c r="G14" s="122">
        <v>0</v>
      </c>
      <c r="H14" s="122">
        <v>2</v>
      </c>
      <c r="I14" s="122">
        <v>368</v>
      </c>
      <c r="J14" s="93">
        <f t="shared" si="0"/>
        <v>656120</v>
      </c>
    </row>
    <row r="15" spans="2:10" x14ac:dyDescent="0.25">
      <c r="B15" s="89"/>
      <c r="C15" s="17" t="s">
        <v>110</v>
      </c>
      <c r="D15" s="38">
        <v>6</v>
      </c>
      <c r="E15" s="122">
        <v>109649</v>
      </c>
      <c r="F15" s="122">
        <v>109605</v>
      </c>
      <c r="G15" s="122">
        <v>0</v>
      </c>
      <c r="H15" s="122">
        <v>0</v>
      </c>
      <c r="I15" s="122">
        <v>0</v>
      </c>
      <c r="J15" s="93">
        <f t="shared" si="0"/>
        <v>44</v>
      </c>
    </row>
    <row r="16" spans="2:10" x14ac:dyDescent="0.25">
      <c r="B16" s="89"/>
      <c r="C16" s="17" t="s">
        <v>111</v>
      </c>
      <c r="D16" s="38">
        <v>7</v>
      </c>
      <c r="E16" s="122">
        <v>126067</v>
      </c>
      <c r="F16" s="122">
        <v>54904</v>
      </c>
      <c r="G16" s="122">
        <v>0</v>
      </c>
      <c r="H16" s="122">
        <v>0</v>
      </c>
      <c r="I16" s="122">
        <v>0</v>
      </c>
      <c r="J16" s="93">
        <f t="shared" si="0"/>
        <v>71163</v>
      </c>
    </row>
    <row r="17" spans="2:10" x14ac:dyDescent="0.25">
      <c r="B17" s="105"/>
      <c r="C17" s="17" t="s">
        <v>112</v>
      </c>
      <c r="D17" s="38">
        <v>8</v>
      </c>
      <c r="E17" s="122">
        <v>57527</v>
      </c>
      <c r="F17" s="122">
        <v>25175</v>
      </c>
      <c r="G17" s="122">
        <v>0</v>
      </c>
      <c r="H17" s="122">
        <v>0</v>
      </c>
      <c r="I17" s="122">
        <v>0</v>
      </c>
      <c r="J17" s="93">
        <f t="shared" si="0"/>
        <v>32352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315798</v>
      </c>
      <c r="F20" s="122">
        <v>188098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127700</v>
      </c>
    </row>
    <row r="21" spans="2:10" x14ac:dyDescent="0.25">
      <c r="B21" s="89"/>
      <c r="C21" s="17" t="s">
        <v>115</v>
      </c>
      <c r="D21" s="38">
        <v>10</v>
      </c>
      <c r="E21" s="122">
        <v>30076</v>
      </c>
      <c r="F21" s="122">
        <v>22433</v>
      </c>
      <c r="G21" s="122">
        <v>0</v>
      </c>
      <c r="H21" s="122">
        <v>0</v>
      </c>
      <c r="I21" s="122">
        <v>0</v>
      </c>
      <c r="J21" s="93">
        <f t="shared" si="1"/>
        <v>7643</v>
      </c>
    </row>
    <row r="22" spans="2:10" x14ac:dyDescent="0.25">
      <c r="B22" s="89"/>
      <c r="C22" s="17" t="s">
        <v>116</v>
      </c>
      <c r="D22" s="38">
        <v>11</v>
      </c>
      <c r="E22" s="122">
        <v>12376</v>
      </c>
      <c r="F22" s="122">
        <v>4255</v>
      </c>
      <c r="G22" s="122">
        <v>0</v>
      </c>
      <c r="H22" s="122">
        <v>0</v>
      </c>
      <c r="I22" s="122">
        <v>0</v>
      </c>
      <c r="J22" s="93">
        <f t="shared" si="1"/>
        <v>8121</v>
      </c>
    </row>
    <row r="23" spans="2:10" x14ac:dyDescent="0.25">
      <c r="B23" s="89"/>
      <c r="C23" s="17" t="s">
        <v>117</v>
      </c>
      <c r="D23" s="38">
        <v>12</v>
      </c>
      <c r="E23" s="122">
        <v>14365</v>
      </c>
      <c r="F23" s="122">
        <v>3331</v>
      </c>
      <c r="G23" s="122">
        <v>0</v>
      </c>
      <c r="H23" s="122">
        <v>0</v>
      </c>
      <c r="I23" s="122">
        <v>0</v>
      </c>
      <c r="J23" s="93">
        <f t="shared" si="1"/>
        <v>11034</v>
      </c>
    </row>
    <row r="24" spans="2:10" x14ac:dyDescent="0.25">
      <c r="B24" s="89"/>
      <c r="C24" s="17" t="s">
        <v>118</v>
      </c>
      <c r="D24" s="38">
        <v>13</v>
      </c>
      <c r="E24" s="122">
        <v>393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393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577541</v>
      </c>
      <c r="F26" s="122">
        <v>0</v>
      </c>
      <c r="G26" s="122">
        <v>540947</v>
      </c>
      <c r="H26" s="122">
        <v>0</v>
      </c>
      <c r="I26" s="122">
        <v>844</v>
      </c>
      <c r="J26" s="93">
        <f t="shared" si="1"/>
        <v>35750</v>
      </c>
    </row>
    <row r="27" spans="2:10" x14ac:dyDescent="0.25">
      <c r="B27" s="89"/>
      <c r="C27" s="17" t="s">
        <v>121</v>
      </c>
      <c r="D27" s="38">
        <v>16</v>
      </c>
      <c r="E27" s="122">
        <v>1581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1581</v>
      </c>
    </row>
    <row r="28" spans="2:10" x14ac:dyDescent="0.25">
      <c r="B28" s="89"/>
      <c r="C28" s="17" t="s">
        <v>122</v>
      </c>
      <c r="D28" s="38">
        <v>17</v>
      </c>
      <c r="E28" s="122">
        <v>76556</v>
      </c>
      <c r="F28" s="122">
        <v>0</v>
      </c>
      <c r="G28" s="122">
        <v>30</v>
      </c>
      <c r="H28" s="122">
        <v>4</v>
      </c>
      <c r="I28" s="122">
        <v>0</v>
      </c>
      <c r="J28" s="93">
        <f t="shared" si="1"/>
        <v>76522</v>
      </c>
    </row>
    <row r="29" spans="2:10" x14ac:dyDescent="0.25">
      <c r="B29" s="89"/>
      <c r="C29" s="17" t="s">
        <v>124</v>
      </c>
      <c r="D29" s="38">
        <v>18</v>
      </c>
      <c r="E29" s="122">
        <v>211100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211100</v>
      </c>
    </row>
    <row r="30" spans="2:10" x14ac:dyDescent="0.25">
      <c r="B30" s="89"/>
      <c r="C30" s="17" t="s">
        <v>125</v>
      </c>
      <c r="D30" s="38">
        <v>19</v>
      </c>
      <c r="E30" s="122">
        <v>94795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94795</v>
      </c>
    </row>
    <row r="31" spans="2:10" x14ac:dyDescent="0.25">
      <c r="B31" s="89"/>
      <c r="C31" s="17" t="s">
        <v>126</v>
      </c>
      <c r="D31" s="38">
        <v>20</v>
      </c>
      <c r="E31" s="122">
        <v>9007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9007</v>
      </c>
    </row>
    <row r="32" spans="2:10" x14ac:dyDescent="0.25">
      <c r="B32" s="89"/>
      <c r="C32" s="17" t="s">
        <v>127</v>
      </c>
      <c r="D32" s="38">
        <v>21</v>
      </c>
      <c r="E32" s="122">
        <v>75715</v>
      </c>
      <c r="F32" s="122">
        <v>71271</v>
      </c>
      <c r="G32" s="122">
        <v>0</v>
      </c>
      <c r="H32" s="122">
        <v>0</v>
      </c>
      <c r="I32" s="122">
        <v>0</v>
      </c>
      <c r="J32" s="93">
        <f t="shared" si="1"/>
        <v>4444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8403052</v>
      </c>
      <c r="F33" s="127">
        <f t="shared" si="2"/>
        <v>1645613</v>
      </c>
      <c r="G33" s="127">
        <f t="shared" si="2"/>
        <v>540977</v>
      </c>
      <c r="H33" s="127">
        <f t="shared" si="2"/>
        <v>2593</v>
      </c>
      <c r="I33" s="127">
        <f t="shared" si="2"/>
        <v>5541</v>
      </c>
      <c r="J33" s="129">
        <f t="shared" si="2"/>
        <v>6208328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7773942</v>
      </c>
      <c r="F10" s="122">
        <v>7445993</v>
      </c>
      <c r="G10" s="122">
        <v>0</v>
      </c>
      <c r="H10" s="122">
        <v>0</v>
      </c>
      <c r="I10" s="122">
        <v>0</v>
      </c>
      <c r="J10" s="93">
        <f>E10-F10-G10-H10-I10</f>
        <v>327949</v>
      </c>
    </row>
    <row r="11" spans="2:10" x14ac:dyDescent="0.25">
      <c r="B11" s="265"/>
      <c r="C11" s="258" t="s">
        <v>106</v>
      </c>
      <c r="D11" s="274">
        <v>2</v>
      </c>
      <c r="E11" s="122">
        <v>8966172</v>
      </c>
      <c r="F11" s="122">
        <v>0</v>
      </c>
      <c r="G11" s="122">
        <v>0</v>
      </c>
      <c r="H11" s="122">
        <v>0</v>
      </c>
      <c r="I11" s="122">
        <v>26611</v>
      </c>
      <c r="J11" s="93">
        <f t="shared" ref="J11:J17" si="0">E11-F11-G11-H11-I11</f>
        <v>8939561</v>
      </c>
    </row>
    <row r="12" spans="2:10" x14ac:dyDescent="0.25">
      <c r="B12" s="265"/>
      <c r="C12" s="258" t="s">
        <v>107</v>
      </c>
      <c r="D12" s="274">
        <v>3</v>
      </c>
      <c r="E12" s="122">
        <v>1782185</v>
      </c>
      <c r="F12" s="122">
        <v>1152472</v>
      </c>
      <c r="G12" s="122">
        <v>0</v>
      </c>
      <c r="H12" s="122">
        <v>0</v>
      </c>
      <c r="I12" s="122">
        <v>0</v>
      </c>
      <c r="J12" s="93">
        <f t="shared" si="0"/>
        <v>629713</v>
      </c>
    </row>
    <row r="13" spans="2:10" x14ac:dyDescent="0.25">
      <c r="B13" s="265"/>
      <c r="C13" s="258" t="s">
        <v>108</v>
      </c>
      <c r="D13" s="274">
        <v>4</v>
      </c>
      <c r="E13" s="122">
        <v>19321105</v>
      </c>
      <c r="F13" s="122">
        <v>0</v>
      </c>
      <c r="G13" s="122">
        <v>0</v>
      </c>
      <c r="H13" s="122">
        <v>10984</v>
      </c>
      <c r="I13" s="122">
        <v>1953</v>
      </c>
      <c r="J13" s="93">
        <f t="shared" si="0"/>
        <v>19308168</v>
      </c>
    </row>
    <row r="14" spans="2:10" x14ac:dyDescent="0.25">
      <c r="B14" s="265"/>
      <c r="C14" s="258" t="s">
        <v>109</v>
      </c>
      <c r="D14" s="274">
        <v>5</v>
      </c>
      <c r="E14" s="122">
        <v>5432205</v>
      </c>
      <c r="F14" s="122">
        <v>37943</v>
      </c>
      <c r="G14" s="122">
        <v>0</v>
      </c>
      <c r="H14" s="122">
        <v>23</v>
      </c>
      <c r="I14" s="122">
        <v>1848</v>
      </c>
      <c r="J14" s="93">
        <f t="shared" si="0"/>
        <v>5392391</v>
      </c>
    </row>
    <row r="15" spans="2:10" x14ac:dyDescent="0.25">
      <c r="B15" s="265"/>
      <c r="C15" s="258" t="s">
        <v>110</v>
      </c>
      <c r="D15" s="274">
        <v>6</v>
      </c>
      <c r="E15" s="122">
        <v>558992</v>
      </c>
      <c r="F15" s="122">
        <v>555560</v>
      </c>
      <c r="G15" s="122">
        <v>0</v>
      </c>
      <c r="H15" s="122">
        <v>0</v>
      </c>
      <c r="I15" s="122">
        <v>0</v>
      </c>
      <c r="J15" s="93">
        <f t="shared" si="0"/>
        <v>3432</v>
      </c>
    </row>
    <row r="16" spans="2:10" x14ac:dyDescent="0.25">
      <c r="B16" s="265"/>
      <c r="C16" s="258" t="s">
        <v>111</v>
      </c>
      <c r="D16" s="274">
        <v>7</v>
      </c>
      <c r="E16" s="122">
        <v>769697</v>
      </c>
      <c r="F16" s="122">
        <v>314098</v>
      </c>
      <c r="G16" s="122">
        <v>0</v>
      </c>
      <c r="H16" s="122">
        <v>0</v>
      </c>
      <c r="I16" s="122">
        <v>0</v>
      </c>
      <c r="J16" s="93">
        <f t="shared" si="0"/>
        <v>455599</v>
      </c>
    </row>
    <row r="17" spans="2:10" x14ac:dyDescent="0.25">
      <c r="B17" s="271"/>
      <c r="C17" s="258" t="s">
        <v>112</v>
      </c>
      <c r="D17" s="274">
        <v>8</v>
      </c>
      <c r="E17" s="122">
        <v>526032</v>
      </c>
      <c r="F17" s="122">
        <v>320434</v>
      </c>
      <c r="G17" s="122">
        <v>0</v>
      </c>
      <c r="H17" s="122">
        <v>0</v>
      </c>
      <c r="I17" s="122">
        <v>0</v>
      </c>
      <c r="J17" s="93">
        <f t="shared" si="0"/>
        <v>205598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2242739</v>
      </c>
      <c r="F20" s="122">
        <v>1316374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926365</v>
      </c>
    </row>
    <row r="21" spans="2:10" x14ac:dyDescent="0.25">
      <c r="B21" s="265"/>
      <c r="C21" s="258" t="s">
        <v>115</v>
      </c>
      <c r="D21" s="274">
        <v>10</v>
      </c>
      <c r="E21" s="122">
        <v>203537</v>
      </c>
      <c r="F21" s="122">
        <v>165562</v>
      </c>
      <c r="G21" s="122">
        <v>0</v>
      </c>
      <c r="H21" s="122">
        <v>0</v>
      </c>
      <c r="I21" s="122">
        <v>0</v>
      </c>
      <c r="J21" s="93">
        <f t="shared" si="1"/>
        <v>37975</v>
      </c>
    </row>
    <row r="22" spans="2:10" x14ac:dyDescent="0.25">
      <c r="B22" s="265"/>
      <c r="C22" s="258" t="s">
        <v>116</v>
      </c>
      <c r="D22" s="274">
        <v>11</v>
      </c>
      <c r="E22" s="122">
        <v>97671</v>
      </c>
      <c r="F22" s="122">
        <v>34845</v>
      </c>
      <c r="G22" s="122">
        <v>0</v>
      </c>
      <c r="H22" s="122">
        <v>0</v>
      </c>
      <c r="I22" s="122">
        <v>0</v>
      </c>
      <c r="J22" s="93">
        <f t="shared" si="1"/>
        <v>62826</v>
      </c>
    </row>
    <row r="23" spans="2:10" x14ac:dyDescent="0.25">
      <c r="B23" s="265"/>
      <c r="C23" s="258" t="s">
        <v>117</v>
      </c>
      <c r="D23" s="274">
        <v>12</v>
      </c>
      <c r="E23" s="122">
        <v>82063</v>
      </c>
      <c r="F23" s="122">
        <v>13254</v>
      </c>
      <c r="G23" s="122">
        <v>0</v>
      </c>
      <c r="H23" s="122">
        <v>0</v>
      </c>
      <c r="I23" s="122">
        <v>0</v>
      </c>
      <c r="J23" s="93">
        <f t="shared" si="1"/>
        <v>68809</v>
      </c>
    </row>
    <row r="24" spans="2:10" x14ac:dyDescent="0.25">
      <c r="B24" s="265"/>
      <c r="C24" s="258" t="s">
        <v>118</v>
      </c>
      <c r="D24" s="274">
        <v>13</v>
      </c>
      <c r="E24" s="122">
        <v>2145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2145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2924599</v>
      </c>
      <c r="F26" s="122">
        <v>0</v>
      </c>
      <c r="G26" s="122">
        <v>2698868</v>
      </c>
      <c r="H26" s="122">
        <v>0</v>
      </c>
      <c r="I26" s="122">
        <v>68844</v>
      </c>
      <c r="J26" s="93">
        <f t="shared" si="1"/>
        <v>156887</v>
      </c>
    </row>
    <row r="27" spans="2:10" x14ac:dyDescent="0.25">
      <c r="B27" s="265"/>
      <c r="C27" s="258" t="s">
        <v>121</v>
      </c>
      <c r="D27" s="274">
        <v>16</v>
      </c>
      <c r="E27" s="122">
        <v>11403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11403</v>
      </c>
    </row>
    <row r="28" spans="2:10" x14ac:dyDescent="0.25">
      <c r="B28" s="265"/>
      <c r="C28" s="258" t="s">
        <v>122</v>
      </c>
      <c r="D28" s="274">
        <v>17</v>
      </c>
      <c r="E28" s="122">
        <v>563587</v>
      </c>
      <c r="F28" s="122">
        <v>124</v>
      </c>
      <c r="G28" s="122">
        <v>134</v>
      </c>
      <c r="H28" s="122">
        <v>55</v>
      </c>
      <c r="I28" s="122">
        <v>0</v>
      </c>
      <c r="J28" s="93">
        <f t="shared" si="1"/>
        <v>563274</v>
      </c>
    </row>
    <row r="29" spans="2:10" x14ac:dyDescent="0.25">
      <c r="B29" s="265"/>
      <c r="C29" s="258" t="s">
        <v>124</v>
      </c>
      <c r="D29" s="274">
        <v>18</v>
      </c>
      <c r="E29" s="122">
        <v>1020343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1020343</v>
      </c>
    </row>
    <row r="30" spans="2:10" x14ac:dyDescent="0.25">
      <c r="B30" s="265"/>
      <c r="C30" s="258" t="s">
        <v>125</v>
      </c>
      <c r="D30" s="274">
        <v>19</v>
      </c>
      <c r="E30" s="122">
        <v>456765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456765</v>
      </c>
    </row>
    <row r="31" spans="2:10" x14ac:dyDescent="0.25">
      <c r="B31" s="265"/>
      <c r="C31" s="258" t="s">
        <v>126</v>
      </c>
      <c r="D31" s="274">
        <v>20</v>
      </c>
      <c r="E31" s="122">
        <v>79393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79393</v>
      </c>
    </row>
    <row r="32" spans="2:10" x14ac:dyDescent="0.25">
      <c r="B32" s="265"/>
      <c r="C32" s="258" t="s">
        <v>127</v>
      </c>
      <c r="D32" s="274">
        <v>21</v>
      </c>
      <c r="E32" s="122">
        <v>494647</v>
      </c>
      <c r="F32" s="122">
        <v>460028</v>
      </c>
      <c r="G32" s="122">
        <v>0</v>
      </c>
      <c r="H32" s="122">
        <v>0</v>
      </c>
      <c r="I32" s="122">
        <v>0</v>
      </c>
      <c r="J32" s="93">
        <f t="shared" si="1"/>
        <v>34619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53309222</v>
      </c>
      <c r="F33" s="127">
        <f t="shared" si="2"/>
        <v>11816687</v>
      </c>
      <c r="G33" s="127">
        <f t="shared" si="2"/>
        <v>2699002</v>
      </c>
      <c r="H33" s="127">
        <f t="shared" si="2"/>
        <v>11062</v>
      </c>
      <c r="I33" s="127">
        <f t="shared" si="2"/>
        <v>99256</v>
      </c>
      <c r="J33" s="129">
        <f t="shared" si="2"/>
        <v>38683215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157078</v>
      </c>
      <c r="G10" s="282">
        <v>0</v>
      </c>
      <c r="H10" s="282">
        <f>F10+G10</f>
        <v>157078</v>
      </c>
      <c r="I10" s="282">
        <v>156192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17329096</v>
      </c>
      <c r="G11" s="282">
        <v>1736072</v>
      </c>
      <c r="H11" s="282">
        <f t="shared" ref="H11:H26" si="0">F11+G11</f>
        <v>19065168</v>
      </c>
      <c r="I11" s="282">
        <v>18747418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17486174</v>
      </c>
      <c r="G12" s="282">
        <f>G10+G11</f>
        <v>1736072</v>
      </c>
      <c r="H12" s="282">
        <f>H10+H11</f>
        <v>19222246</v>
      </c>
      <c r="I12" s="282">
        <f>I10+I11</f>
        <v>18903610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283808</v>
      </c>
      <c r="G14" s="289">
        <v>3529</v>
      </c>
      <c r="H14" s="289">
        <f t="shared" si="0"/>
        <v>287337</v>
      </c>
      <c r="I14" s="282">
        <v>310965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2680121</v>
      </c>
      <c r="G15" s="289">
        <v>19777</v>
      </c>
      <c r="H15" s="289">
        <f t="shared" si="0"/>
        <v>2699898</v>
      </c>
      <c r="I15" s="282">
        <v>2765481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402712</v>
      </c>
      <c r="G16" s="289">
        <v>0</v>
      </c>
      <c r="H16" s="289">
        <f t="shared" si="0"/>
        <v>402712</v>
      </c>
      <c r="I16" s="282">
        <v>408907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6242001</v>
      </c>
      <c r="G17" s="289">
        <v>615858</v>
      </c>
      <c r="H17" s="289">
        <f t="shared" si="0"/>
        <v>6857859</v>
      </c>
      <c r="I17" s="282">
        <v>6823392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2313831</v>
      </c>
      <c r="G18" s="289">
        <v>3641</v>
      </c>
      <c r="H18" s="289">
        <f t="shared" si="0"/>
        <v>2317472</v>
      </c>
      <c r="I18" s="282">
        <v>2258381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469525</v>
      </c>
      <c r="G19" s="289">
        <v>0</v>
      </c>
      <c r="H19" s="289">
        <f t="shared" si="0"/>
        <v>469525</v>
      </c>
      <c r="I19" s="282">
        <v>455484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295060</v>
      </c>
      <c r="G20" s="289">
        <v>0</v>
      </c>
      <c r="H20" s="289">
        <f t="shared" si="0"/>
        <v>295060</v>
      </c>
      <c r="I20" s="282">
        <v>329296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932148</v>
      </c>
      <c r="G21" s="289">
        <v>0</v>
      </c>
      <c r="H21" s="289">
        <f t="shared" si="0"/>
        <v>932148</v>
      </c>
      <c r="I21" s="282">
        <v>902102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77398</v>
      </c>
      <c r="G22" s="289">
        <v>0</v>
      </c>
      <c r="H22" s="289">
        <f t="shared" si="0"/>
        <v>77398</v>
      </c>
      <c r="I22" s="282">
        <v>76637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576</v>
      </c>
      <c r="G23" s="289">
        <v>0</v>
      </c>
      <c r="H23" s="289">
        <f t="shared" si="0"/>
        <v>576</v>
      </c>
      <c r="I23" s="282">
        <v>434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12334</v>
      </c>
      <c r="G24" s="289">
        <v>0</v>
      </c>
      <c r="H24" s="289">
        <f t="shared" si="0"/>
        <v>12334</v>
      </c>
      <c r="I24" s="282">
        <v>11277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8487</v>
      </c>
      <c r="G25" s="289">
        <v>0</v>
      </c>
      <c r="H25" s="289">
        <f t="shared" si="0"/>
        <v>8487</v>
      </c>
      <c r="I25" s="282">
        <v>8525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1536</v>
      </c>
      <c r="G26" s="289">
        <v>0</v>
      </c>
      <c r="H26" s="289">
        <f t="shared" si="0"/>
        <v>1536</v>
      </c>
      <c r="I26" s="282">
        <v>1545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1339065</v>
      </c>
      <c r="G28" s="289">
        <v>338309</v>
      </c>
      <c r="H28" s="289">
        <f t="shared" si="1"/>
        <v>1677374</v>
      </c>
      <c r="I28" s="282">
        <v>1652488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1409</v>
      </c>
      <c r="G29" s="289">
        <v>0</v>
      </c>
      <c r="H29" s="289">
        <f t="shared" si="1"/>
        <v>1409</v>
      </c>
      <c r="I29" s="282">
        <v>1350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329425</v>
      </c>
      <c r="G30" s="289">
        <v>0</v>
      </c>
      <c r="H30" s="289">
        <f t="shared" si="1"/>
        <v>329425</v>
      </c>
      <c r="I30" s="282">
        <v>318627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234156</v>
      </c>
      <c r="G31" s="289">
        <v>0</v>
      </c>
      <c r="H31" s="289">
        <f t="shared" si="1"/>
        <v>234156</v>
      </c>
      <c r="I31" s="282">
        <v>192020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60300</v>
      </c>
      <c r="G32" s="289">
        <v>91618</v>
      </c>
      <c r="H32" s="289">
        <f t="shared" si="1"/>
        <v>151918</v>
      </c>
      <c r="I32" s="282">
        <v>118976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73615</v>
      </c>
      <c r="G33" s="289">
        <v>0</v>
      </c>
      <c r="H33" s="289">
        <f t="shared" si="1"/>
        <v>73615</v>
      </c>
      <c r="I33" s="282">
        <v>70432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312775</v>
      </c>
      <c r="G34" s="289">
        <v>0</v>
      </c>
      <c r="H34" s="289">
        <f t="shared" si="1"/>
        <v>312775</v>
      </c>
      <c r="I34" s="282">
        <v>306046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16070282</v>
      </c>
      <c r="G35" s="289">
        <f>SUM(G14:G34)</f>
        <v>1072732</v>
      </c>
      <c r="H35" s="289">
        <f t="shared" si="1"/>
        <v>17143014</v>
      </c>
      <c r="I35" s="282">
        <f>SUM(I14:I34)</f>
        <v>17012365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33556456</v>
      </c>
      <c r="G36" s="291">
        <f>G12+G35</f>
        <v>2808804</v>
      </c>
      <c r="H36" s="291">
        <f>H12+H35</f>
        <v>36365260</v>
      </c>
      <c r="I36" s="292">
        <f>I12+I35</f>
        <v>35915975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Juli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&amp;R9.8.2022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13978.74</v>
      </c>
      <c r="E11" s="459">
        <v>15750.17</v>
      </c>
      <c r="F11" s="462">
        <f t="shared" si="0"/>
        <v>-11.247053206409845</v>
      </c>
      <c r="G11" s="460">
        <v>91817.79</v>
      </c>
      <c r="H11" s="459">
        <v>76452.55</v>
      </c>
      <c r="I11" s="462">
        <f t="shared" si="1"/>
        <v>20.097746903144468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84332</v>
      </c>
      <c r="E12" s="459">
        <v>96702</v>
      </c>
      <c r="F12" s="462">
        <f t="shared" si="0"/>
        <v>-12.791876072883696</v>
      </c>
      <c r="G12" s="460">
        <v>519322</v>
      </c>
      <c r="H12" s="459">
        <v>561647</v>
      </c>
      <c r="I12" s="462">
        <f t="shared" si="1"/>
        <v>-7.5358721759397014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234104</v>
      </c>
      <c r="E14" s="459">
        <v>305264</v>
      </c>
      <c r="F14" s="462">
        <f t="shared" si="0"/>
        <v>-23.310970176633987</v>
      </c>
      <c r="G14" s="460">
        <v>1394374</v>
      </c>
      <c r="H14" s="459">
        <v>1721745</v>
      </c>
      <c r="I14" s="462">
        <f t="shared" si="1"/>
        <v>-19.013907402083348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49724</v>
      </c>
      <c r="F10" s="299"/>
      <c r="G10" s="299"/>
      <c r="H10" s="93">
        <v>17288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2235</v>
      </c>
      <c r="F11" s="91">
        <v>9050</v>
      </c>
      <c r="G11" s="91">
        <v>35319</v>
      </c>
      <c r="H11" s="93">
        <v>1560</v>
      </c>
    </row>
    <row r="12" spans="2:8" x14ac:dyDescent="0.25">
      <c r="B12" s="32" t="s">
        <v>26</v>
      </c>
      <c r="C12" s="104" t="s">
        <v>228</v>
      </c>
      <c r="D12" s="294"/>
      <c r="E12" s="300">
        <v>2249</v>
      </c>
      <c r="F12" s="93"/>
      <c r="G12" s="93"/>
      <c r="H12" s="93">
        <v>666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16841</v>
      </c>
      <c r="F13" s="300">
        <v>4325</v>
      </c>
      <c r="G13" s="300">
        <v>8894</v>
      </c>
      <c r="H13" s="300">
        <v>9816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17280</v>
      </c>
      <c r="F14" s="300">
        <v>2073</v>
      </c>
      <c r="G14" s="300">
        <v>9524</v>
      </c>
      <c r="H14" s="300">
        <v>7845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1989</v>
      </c>
      <c r="F15" s="300">
        <v>3</v>
      </c>
      <c r="G15" s="300">
        <v>1474</v>
      </c>
      <c r="H15" s="300">
        <v>954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2294</v>
      </c>
      <c r="F16" s="300">
        <v>4070</v>
      </c>
      <c r="G16" s="300">
        <v>2725</v>
      </c>
      <c r="H16" s="300">
        <v>3040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5066</v>
      </c>
      <c r="F17" s="301" t="s">
        <v>239</v>
      </c>
      <c r="G17" s="302"/>
      <c r="H17" s="300">
        <v>4525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49082</v>
      </c>
      <c r="F18" s="300">
        <v>3943</v>
      </c>
      <c r="G18" s="300">
        <v>43891</v>
      </c>
      <c r="H18" s="300">
        <v>10332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14567</v>
      </c>
      <c r="F19" s="300">
        <v>2848</v>
      </c>
      <c r="G19" s="300">
        <v>11880</v>
      </c>
      <c r="H19" s="300">
        <v>3610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4635</v>
      </c>
      <c r="F21" s="91">
        <v>1662</v>
      </c>
      <c r="G21" s="91">
        <v>2941</v>
      </c>
      <c r="H21" s="91">
        <v>2369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63953</v>
      </c>
      <c r="F23" s="299">
        <v>56976</v>
      </c>
      <c r="G23" s="299">
        <v>24842</v>
      </c>
      <c r="H23" s="299">
        <v>14503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15042</v>
      </c>
      <c r="F24" s="301" t="s">
        <v>248</v>
      </c>
      <c r="G24" s="302"/>
      <c r="H24" s="299">
        <v>48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244957</v>
      </c>
      <c r="F25" s="75">
        <f>SUM(F10:F24)</f>
        <v>84950</v>
      </c>
      <c r="G25" s="75">
        <f>SUM(G10:G24)</f>
        <v>141490</v>
      </c>
      <c r="H25" s="75">
        <f>SUM(H10:H24)</f>
        <v>76556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126989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117968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17288</v>
      </c>
      <c r="F10" s="91">
        <v>22797</v>
      </c>
      <c r="G10" s="375">
        <f t="shared" ref="G10:G25" si="0">IF(AND(F10&gt; 0,E10&gt;0,E10&lt;=F10*6),E10/F10*100-100,"-")</f>
        <v>-24.165460367592232</v>
      </c>
      <c r="H10" s="91">
        <v>136515</v>
      </c>
      <c r="I10" s="283">
        <v>160390</v>
      </c>
      <c r="J10" s="375">
        <f>IF(AND(I10&gt; 0,H10&gt;0,H10&lt;=I10*6),H10/I10*100-100,"-")</f>
        <v>-14.885591371033101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1560</v>
      </c>
      <c r="F11" s="285">
        <v>940</v>
      </c>
      <c r="G11" s="375">
        <f t="shared" si="0"/>
        <v>65.957446808510639</v>
      </c>
      <c r="H11" s="300">
        <v>8749</v>
      </c>
      <c r="I11" s="285">
        <v>6118</v>
      </c>
      <c r="J11" s="375">
        <f>IF(AND(I11&gt; 0,H11&gt;0,H11&lt;=I11*6),H11/I11*100-100,"-")</f>
        <v>43.004249754821842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666</v>
      </c>
      <c r="F12" s="282">
        <v>119</v>
      </c>
      <c r="G12" s="375">
        <f t="shared" si="0"/>
        <v>459.6638655462184</v>
      </c>
      <c r="H12" s="93">
        <v>2824</v>
      </c>
      <c r="I12" s="282">
        <v>941</v>
      </c>
      <c r="J12" s="375">
        <f>IF(AND(I12&gt; 0,H12&gt;0,H12&lt;=I12*6),H12/I12*100-100,"-")</f>
        <v>200.10626992561106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3557</v>
      </c>
      <c r="F14" s="282">
        <v>3925</v>
      </c>
      <c r="G14" s="375">
        <f t="shared" si="0"/>
        <v>-9.375796178343947</v>
      </c>
      <c r="H14" s="93">
        <v>26240</v>
      </c>
      <c r="I14" s="282">
        <v>25589</v>
      </c>
      <c r="J14" s="375">
        <f t="shared" ref="J14:J23" si="1">IF(AND(I14&gt; 0,H14&gt;0,H14&lt;=I14*6),H14/I14*100-100,"-")</f>
        <v>2.5440619015983543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4182</v>
      </c>
      <c r="F15" s="282">
        <v>4644</v>
      </c>
      <c r="G15" s="375">
        <f t="shared" si="0"/>
        <v>-9.94832041343669</v>
      </c>
      <c r="H15" s="93">
        <v>31417</v>
      </c>
      <c r="I15" s="282">
        <v>26964</v>
      </c>
      <c r="J15" s="375">
        <f t="shared" si="1"/>
        <v>16.514612075359736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2077</v>
      </c>
      <c r="F16" s="282">
        <v>2033</v>
      </c>
      <c r="G16" s="375">
        <f t="shared" si="0"/>
        <v>2.164289227742259</v>
      </c>
      <c r="H16" s="93">
        <v>15756</v>
      </c>
      <c r="I16" s="282">
        <v>14438</v>
      </c>
      <c r="J16" s="375">
        <f t="shared" si="1"/>
        <v>9.1286881839589995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7845</v>
      </c>
      <c r="F17" s="282">
        <v>8957</v>
      </c>
      <c r="G17" s="375">
        <f t="shared" si="0"/>
        <v>-12.414871050574973</v>
      </c>
      <c r="H17" s="93">
        <v>51540</v>
      </c>
      <c r="I17" s="282">
        <v>21207</v>
      </c>
      <c r="J17" s="375">
        <f t="shared" si="1"/>
        <v>143.03296081482532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954</v>
      </c>
      <c r="F18" s="282">
        <v>973</v>
      </c>
      <c r="G18" s="375">
        <f t="shared" si="0"/>
        <v>-1.952723535457352</v>
      </c>
      <c r="H18" s="93">
        <v>5454</v>
      </c>
      <c r="I18" s="282">
        <v>7192</v>
      </c>
      <c r="J18" s="375">
        <f t="shared" si="1"/>
        <v>-24.165739710789765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3040</v>
      </c>
      <c r="F19" s="282">
        <v>2683</v>
      </c>
      <c r="G19" s="375">
        <f t="shared" si="0"/>
        <v>13.306000745434218</v>
      </c>
      <c r="H19" s="93">
        <v>20521</v>
      </c>
      <c r="I19" s="282">
        <v>15757</v>
      </c>
      <c r="J19" s="375">
        <f t="shared" si="1"/>
        <v>30.2341816335597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4525</v>
      </c>
      <c r="F20" s="282">
        <v>5328</v>
      </c>
      <c r="G20" s="375">
        <f t="shared" si="0"/>
        <v>-15.071321321321321</v>
      </c>
      <c r="H20" s="93">
        <v>35003</v>
      </c>
      <c r="I20" s="282">
        <v>32826</v>
      </c>
      <c r="J20" s="375">
        <f t="shared" si="1"/>
        <v>6.6319380978492575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10332</v>
      </c>
      <c r="F21" s="283">
        <v>9030</v>
      </c>
      <c r="G21" s="375">
        <f t="shared" si="0"/>
        <v>14.418604651162781</v>
      </c>
      <c r="H21" s="91">
        <v>81612</v>
      </c>
      <c r="I21" s="283">
        <v>65018</v>
      </c>
      <c r="J21" s="375">
        <f t="shared" si="1"/>
        <v>25.522163093297252</v>
      </c>
    </row>
    <row r="22" spans="2:10" s="9" customFormat="1" x14ac:dyDescent="0.25">
      <c r="B22" s="32"/>
      <c r="C22" s="89"/>
      <c r="D22" s="20" t="s">
        <v>264</v>
      </c>
      <c r="E22" s="300">
        <v>2998</v>
      </c>
      <c r="F22" s="285">
        <v>1808</v>
      </c>
      <c r="G22" s="375">
        <f t="shared" si="0"/>
        <v>65.818584070796447</v>
      </c>
      <c r="H22" s="300">
        <v>19230</v>
      </c>
      <c r="I22" s="285">
        <v>10305</v>
      </c>
      <c r="J22" s="375">
        <f t="shared" si="1"/>
        <v>86.608442503639026</v>
      </c>
    </row>
    <row r="23" spans="2:10" s="9" customFormat="1" x14ac:dyDescent="0.25">
      <c r="B23" s="32"/>
      <c r="C23" s="89"/>
      <c r="D23" s="20" t="s">
        <v>265</v>
      </c>
      <c r="E23" s="300">
        <v>2995</v>
      </c>
      <c r="F23" s="285">
        <v>3441</v>
      </c>
      <c r="G23" s="375">
        <f t="shared" si="0"/>
        <v>-12.961348445219414</v>
      </c>
      <c r="H23" s="300">
        <v>23478</v>
      </c>
      <c r="I23" s="285">
        <v>25061</v>
      </c>
      <c r="J23" s="375">
        <f t="shared" si="1"/>
        <v>-6.316587526435498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107</v>
      </c>
      <c r="F25" s="282">
        <v>255</v>
      </c>
      <c r="G25" s="375">
        <f t="shared" si="0"/>
        <v>-58.03921568627451</v>
      </c>
      <c r="H25" s="93">
        <v>1863</v>
      </c>
      <c r="I25" s="282">
        <v>1506</v>
      </c>
      <c r="J25" s="375">
        <f t="shared" ref="J25:J33" si="2">IF(AND(I25&gt; 0,H25&gt;0,H25&lt;=I25*6),H25/I25*100-100,"-")</f>
        <v>23.705179282868528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1535</v>
      </c>
      <c r="F26" s="282">
        <v>2535</v>
      </c>
      <c r="G26" s="375">
        <f t="shared" ref="G26:G33" si="3">IF(AND(F26&gt; 0,E26&gt;0,E26&lt;=F26*6),E26/F26*100-100,"-")</f>
        <v>-39.447731755424066</v>
      </c>
      <c r="H26" s="93">
        <v>19346</v>
      </c>
      <c r="I26" s="282">
        <v>15844</v>
      </c>
      <c r="J26" s="375">
        <f t="shared" si="2"/>
        <v>22.10300429184548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1664</v>
      </c>
      <c r="F27" s="282">
        <v>2574</v>
      </c>
      <c r="G27" s="375">
        <f t="shared" si="3"/>
        <v>-35.353535353535349</v>
      </c>
      <c r="H27" s="93">
        <v>22535</v>
      </c>
      <c r="I27" s="282">
        <v>17234</v>
      </c>
      <c r="J27" s="375">
        <f t="shared" si="2"/>
        <v>30.758964836950213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304</v>
      </c>
      <c r="F28" s="282">
        <v>391</v>
      </c>
      <c r="G28" s="375">
        <f t="shared" si="3"/>
        <v>-22.250639386189263</v>
      </c>
      <c r="H28" s="93">
        <v>3926</v>
      </c>
      <c r="I28" s="282">
        <v>2934</v>
      </c>
      <c r="J28" s="375">
        <f t="shared" si="2"/>
        <v>33.810497614178615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2369</v>
      </c>
      <c r="F29" s="283">
        <v>2458</v>
      </c>
      <c r="G29" s="375">
        <f t="shared" si="3"/>
        <v>-3.6208299430431197</v>
      </c>
      <c r="H29" s="91">
        <v>17409</v>
      </c>
      <c r="I29" s="283">
        <v>18257</v>
      </c>
      <c r="J29" s="375">
        <f t="shared" si="2"/>
        <v>-4.6447937777290917</v>
      </c>
    </row>
    <row r="30" spans="2:10" s="9" customFormat="1" x14ac:dyDescent="0.25">
      <c r="B30" s="191"/>
      <c r="C30" s="89"/>
      <c r="D30" s="20" t="s">
        <v>272</v>
      </c>
      <c r="E30" s="300">
        <v>566</v>
      </c>
      <c r="F30" s="285">
        <v>735</v>
      </c>
      <c r="G30" s="375">
        <f t="shared" si="3"/>
        <v>-22.993197278911566</v>
      </c>
      <c r="H30" s="300">
        <v>3903</v>
      </c>
      <c r="I30" s="285">
        <v>4972</v>
      </c>
      <c r="J30" s="375">
        <f t="shared" si="2"/>
        <v>-21.500402252614634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14503</v>
      </c>
      <c r="F31" s="285">
        <v>-449</v>
      </c>
      <c r="G31" s="375" t="str">
        <f t="shared" si="3"/>
        <v>-</v>
      </c>
      <c r="H31" s="300">
        <v>79791</v>
      </c>
      <c r="I31" s="285">
        <v>13520</v>
      </c>
      <c r="J31" s="375">
        <f t="shared" si="2"/>
        <v>490.17011834319521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48</v>
      </c>
      <c r="F32" s="283">
        <v>456</v>
      </c>
      <c r="G32" s="375">
        <f t="shared" si="3"/>
        <v>-89.473684210526315</v>
      </c>
      <c r="H32" s="91">
        <v>3086</v>
      </c>
      <c r="I32" s="283">
        <v>4325</v>
      </c>
      <c r="J32" s="375">
        <f t="shared" si="2"/>
        <v>-28.647398843930631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76556</v>
      </c>
      <c r="F33" s="75">
        <f>F10+F11+F12+F14+F15+F16+F17+F18+F19+F20+F21+F25+F26+F27+F28+F29+F31+F32</f>
        <v>69649</v>
      </c>
      <c r="G33" s="374">
        <f t="shared" si="3"/>
        <v>9.9168688710534241</v>
      </c>
      <c r="H33" s="75">
        <f>H10+H11+H12+H14+H15+H16+H17+H18+H19+H20+H21+H25+H26+H27+H28+H29+H31+H32</f>
        <v>563587</v>
      </c>
      <c r="I33" s="75">
        <f>I10+I11+I12+I14+I15+I16+I17+I18+I19+I20+I21+I25+I26+I27+I28+I29+I31+I32</f>
        <v>450060</v>
      </c>
      <c r="J33" s="374">
        <f t="shared" si="2"/>
        <v>25.22485890770119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335600</v>
      </c>
      <c r="F10" s="336"/>
      <c r="G10" s="336"/>
      <c r="H10" s="337">
        <v>136515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14159</v>
      </c>
      <c r="F11" s="335">
        <v>69983</v>
      </c>
      <c r="G11" s="335">
        <v>236719</v>
      </c>
      <c r="H11" s="337">
        <v>8749</v>
      </c>
    </row>
    <row r="12" spans="2:8" x14ac:dyDescent="0.25">
      <c r="B12" s="328" t="s">
        <v>26</v>
      </c>
      <c r="C12" s="322" t="s">
        <v>228</v>
      </c>
      <c r="D12" s="339"/>
      <c r="E12" s="338">
        <v>11285</v>
      </c>
      <c r="F12" s="337"/>
      <c r="G12" s="337"/>
      <c r="H12" s="337">
        <v>2824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124171</v>
      </c>
      <c r="F13" s="338">
        <v>32145</v>
      </c>
      <c r="G13" s="338">
        <v>67456</v>
      </c>
      <c r="H13" s="338">
        <v>73413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134088</v>
      </c>
      <c r="F14" s="338">
        <v>15336</v>
      </c>
      <c r="G14" s="338">
        <v>79473</v>
      </c>
      <c r="H14" s="338">
        <v>51540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19049</v>
      </c>
      <c r="F15" s="338">
        <v>57</v>
      </c>
      <c r="G15" s="338">
        <v>8418</v>
      </c>
      <c r="H15" s="338">
        <v>5454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21076</v>
      </c>
      <c r="F16" s="338">
        <v>28683</v>
      </c>
      <c r="G16" s="338">
        <v>22395</v>
      </c>
      <c r="H16" s="338">
        <v>20521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27768</v>
      </c>
      <c r="F17" s="341" t="s">
        <v>239</v>
      </c>
      <c r="G17" s="342"/>
      <c r="H17" s="338">
        <v>35003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292359</v>
      </c>
      <c r="F18" s="338">
        <v>26060</v>
      </c>
      <c r="G18" s="338">
        <v>275634</v>
      </c>
      <c r="H18" s="338">
        <v>81612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102839</v>
      </c>
      <c r="F19" s="338">
        <v>35231</v>
      </c>
      <c r="G19" s="338">
        <v>79491</v>
      </c>
      <c r="H19" s="338">
        <v>47670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32247</v>
      </c>
      <c r="F21" s="335">
        <v>10331</v>
      </c>
      <c r="G21" s="335">
        <v>22710</v>
      </c>
      <c r="H21" s="335">
        <v>17409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427132</v>
      </c>
      <c r="F23" s="336">
        <v>396091</v>
      </c>
      <c r="G23" s="336">
        <v>211674</v>
      </c>
      <c r="H23" s="336">
        <v>79791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64751</v>
      </c>
      <c r="F24" s="341" t="s">
        <v>248</v>
      </c>
      <c r="G24" s="342"/>
      <c r="H24" s="336">
        <v>3086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1606524</v>
      </c>
      <c r="F25" s="349">
        <f>SUM(F10:F24)</f>
        <v>613917</v>
      </c>
      <c r="G25" s="349">
        <f>SUM(G10:G24)</f>
        <v>1003970</v>
      </c>
      <c r="H25" s="349">
        <f>SUM(H10:H24)</f>
        <v>563587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843299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763225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Juli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&amp;R9.8.2022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825</v>
      </c>
      <c r="G11" s="44">
        <v>1154</v>
      </c>
      <c r="H11" s="355">
        <f>IF(AND(G11&gt; 0,F11&gt;0,F11&lt;=G11*6),F11/G11*100-100,"-")</f>
        <v>-28.509532062391685</v>
      </c>
      <c r="I11" s="360">
        <v>5498</v>
      </c>
      <c r="J11" s="44">
        <v>6244</v>
      </c>
      <c r="K11" s="355">
        <f t="shared" ref="K11:K23" si="0">IF(AND(J11&gt; 0,I11&gt;0,I11&lt;=J11*6),I11/J11*100-100,"-")</f>
        <v>-11.947469570787959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89696</v>
      </c>
      <c r="G12" s="44">
        <v>101681</v>
      </c>
      <c r="H12" s="355">
        <f>IF(AND(G12&gt; 0,F12&gt;0,F12&lt;=G12*6),F12/G12*100-100,"-")</f>
        <v>-11.786862835731355</v>
      </c>
      <c r="I12" s="360">
        <v>642320</v>
      </c>
      <c r="J12" s="44">
        <v>597693</v>
      </c>
      <c r="K12" s="355">
        <f t="shared" si="0"/>
        <v>7.4665421880463612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5479</v>
      </c>
      <c r="G13" s="44">
        <v>7197</v>
      </c>
      <c r="H13" s="355">
        <f t="shared" ref="H13:H23" si="1">IF(AND(G13&gt; 0,F13&gt;0,F13&lt;=G13*6),F13/G13*100-100,"-")</f>
        <v>-23.87105738502153</v>
      </c>
      <c r="I13" s="360">
        <v>42406</v>
      </c>
      <c r="J13" s="44">
        <v>49285</v>
      </c>
      <c r="K13" s="355">
        <f t="shared" si="0"/>
        <v>-13.957593588312875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10439</v>
      </c>
      <c r="G14" s="44">
        <v>10003</v>
      </c>
      <c r="H14" s="355">
        <f t="shared" si="1"/>
        <v>4.3586923922823217</v>
      </c>
      <c r="I14" s="360">
        <v>71741</v>
      </c>
      <c r="J14" s="44">
        <v>76106</v>
      </c>
      <c r="K14" s="355">
        <f t="shared" si="0"/>
        <v>-5.7354216487530607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31449</v>
      </c>
      <c r="G15" s="44">
        <v>33216</v>
      </c>
      <c r="H15" s="355">
        <f t="shared" si="1"/>
        <v>-5.3197254335260169</v>
      </c>
      <c r="I15" s="360">
        <v>217007</v>
      </c>
      <c r="J15" s="44">
        <v>231444</v>
      </c>
      <c r="K15" s="355">
        <f t="shared" si="0"/>
        <v>-6.237794023608302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9789</v>
      </c>
      <c r="G17" s="44">
        <v>14540</v>
      </c>
      <c r="H17" s="355">
        <f t="shared" si="1"/>
        <v>-32.675378266850061</v>
      </c>
      <c r="I17" s="360">
        <v>82801</v>
      </c>
      <c r="J17" s="44">
        <v>101585</v>
      </c>
      <c r="K17" s="355">
        <f t="shared" si="0"/>
        <v>-18.490918934882117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3317</v>
      </c>
      <c r="G18" s="44">
        <v>3259</v>
      </c>
      <c r="H18" s="355">
        <f t="shared" si="1"/>
        <v>1.7796870205584696</v>
      </c>
      <c r="I18" s="360">
        <v>21734</v>
      </c>
      <c r="J18" s="44">
        <v>22610</v>
      </c>
      <c r="K18" s="355">
        <f t="shared" si="0"/>
        <v>-3.8743918620079683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150994</v>
      </c>
      <c r="G19" s="50">
        <f>SUM(G11:G18)</f>
        <v>171050</v>
      </c>
      <c r="H19" s="384">
        <f t="shared" si="1"/>
        <v>-11.725226541946796</v>
      </c>
      <c r="I19" s="50">
        <f>SUM(I11:I18)</f>
        <v>1083507</v>
      </c>
      <c r="J19" s="50">
        <f>SUM(J11:J18)</f>
        <v>1084967</v>
      </c>
      <c r="K19" s="384">
        <f t="shared" si="0"/>
        <v>-0.13456630478162879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765</v>
      </c>
      <c r="G21" s="57">
        <v>910</v>
      </c>
      <c r="H21" s="355">
        <f t="shared" si="1"/>
        <v>-15.934065934065927</v>
      </c>
      <c r="I21" s="56">
        <v>5337</v>
      </c>
      <c r="J21" s="57">
        <v>5721</v>
      </c>
      <c r="K21" s="355">
        <f t="shared" si="0"/>
        <v>-6.7121132669113734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156735</v>
      </c>
      <c r="G23" s="45">
        <v>167728</v>
      </c>
      <c r="H23" s="355">
        <f t="shared" si="1"/>
        <v>-6.5540637222169238</v>
      </c>
      <c r="I23" s="44">
        <v>1086087</v>
      </c>
      <c r="J23" s="45">
        <v>1084057</v>
      </c>
      <c r="K23" s="355">
        <f t="shared" si="0"/>
        <v>0.18725952602123641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2406902</v>
      </c>
      <c r="G11" s="45">
        <v>2020077</v>
      </c>
      <c r="H11" s="355">
        <f t="shared" ref="H11:H26" si="0">IF(AND(G11&gt; 0,F11&gt;0,F11&lt;=G11*6),F11/G11*100-100,"-")</f>
        <v>19.149022537259725</v>
      </c>
      <c r="I11" s="44">
        <v>15062163</v>
      </c>
      <c r="J11" s="45">
        <v>17036261</v>
      </c>
      <c r="K11" s="355">
        <f t="shared" ref="K11:K26" si="1">IF(AND(J11&gt; 0,I11&gt;0,I11&lt;=J11*6),I11/J11*100-100,"-")</f>
        <v>-11.587624772830139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717949</v>
      </c>
      <c r="G12" s="45">
        <v>975702</v>
      </c>
      <c r="H12" s="355">
        <f t="shared" si="0"/>
        <v>-26.417184755181395</v>
      </c>
      <c r="I12" s="44">
        <v>4741275</v>
      </c>
      <c r="J12" s="45">
        <v>6197988</v>
      </c>
      <c r="K12" s="355">
        <f t="shared" si="1"/>
        <v>-23.502998069696162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869612</v>
      </c>
      <c r="G13" s="45">
        <v>903932</v>
      </c>
      <c r="H13" s="355">
        <f t="shared" si="0"/>
        <v>-3.7967457729121179</v>
      </c>
      <c r="I13" s="44">
        <v>5910624</v>
      </c>
      <c r="J13" s="45">
        <v>4867073</v>
      </c>
      <c r="K13" s="355">
        <f t="shared" si="1"/>
        <v>21.44103858725768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539097</v>
      </c>
      <c r="G14" s="45">
        <v>644503</v>
      </c>
      <c r="H14" s="355">
        <f t="shared" si="0"/>
        <v>-16.354617433898682</v>
      </c>
      <c r="I14" s="44">
        <v>3820714</v>
      </c>
      <c r="J14" s="45">
        <v>4681620</v>
      </c>
      <c r="K14" s="355">
        <f t="shared" si="1"/>
        <v>-18.389061905921452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807699</v>
      </c>
      <c r="G15" s="45">
        <v>626173</v>
      </c>
      <c r="H15" s="355">
        <f t="shared" si="0"/>
        <v>28.989752033383752</v>
      </c>
      <c r="I15" s="44">
        <v>4869439</v>
      </c>
      <c r="J15" s="45">
        <v>4442315</v>
      </c>
      <c r="K15" s="355">
        <f t="shared" si="1"/>
        <v>9.6148967373993059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1874246</v>
      </c>
      <c r="G21" s="45">
        <v>1714408</v>
      </c>
      <c r="H21" s="355">
        <f t="shared" si="0"/>
        <v>9.3232182770962311</v>
      </c>
      <c r="I21" s="44">
        <v>10518150</v>
      </c>
      <c r="J21" s="45">
        <v>11514152</v>
      </c>
      <c r="K21" s="355">
        <f t="shared" si="1"/>
        <v>-8.6502418936279355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7215505</v>
      </c>
      <c r="G30" s="75">
        <v>6884795</v>
      </c>
      <c r="H30" s="357">
        <f t="shared" si="2"/>
        <v>4.803483618611736</v>
      </c>
      <c r="I30" s="75">
        <v>44922365</v>
      </c>
      <c r="J30" s="75">
        <v>48739409</v>
      </c>
      <c r="K30" s="357">
        <f t="shared" si="3"/>
        <v>-7.8315352572289072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156735</v>
      </c>
      <c r="G32" s="80">
        <v>167728</v>
      </c>
      <c r="H32" s="355">
        <f t="shared" si="2"/>
        <v>-6.5540637222169238</v>
      </c>
      <c r="I32" s="80">
        <v>1086087</v>
      </c>
      <c r="J32" s="80">
        <v>1084057</v>
      </c>
      <c r="K32" s="355">
        <f t="shared" si="3"/>
        <v>0.18725952602123641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7372240</v>
      </c>
      <c r="G34" s="75">
        <f>G30+G31+G32-G33</f>
        <v>7052523</v>
      </c>
      <c r="H34" s="357">
        <f t="shared" si="2"/>
        <v>4.5333705398763016</v>
      </c>
      <c r="I34" s="75">
        <f>I30+I31+I32-I33</f>
        <v>46008452</v>
      </c>
      <c r="J34" s="75">
        <f>J30+J31+J32-J33</f>
        <v>49823466</v>
      </c>
      <c r="K34" s="357">
        <f t="shared" si="3"/>
        <v>-7.6570626379144358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0</v>
      </c>
      <c r="G35" s="80">
        <f>G36-G34</f>
        <v>-12</v>
      </c>
      <c r="H35" s="382" t="s">
        <v>49</v>
      </c>
      <c r="I35" s="80">
        <f>I36-I34</f>
        <v>-383</v>
      </c>
      <c r="J35" s="80">
        <f>J36-J34</f>
        <v>31715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7372240</v>
      </c>
      <c r="G36" s="75">
        <v>7052511</v>
      </c>
      <c r="H36" s="357">
        <f t="shared" si="2"/>
        <v>4.5335484056671476</v>
      </c>
      <c r="I36" s="75">
        <v>46008069</v>
      </c>
      <c r="J36" s="75">
        <v>49855181</v>
      </c>
      <c r="K36" s="357">
        <f t="shared" si="3"/>
        <v>-7.7165741309814848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427.83</v>
      </c>
      <c r="G11" s="377">
        <v>267.02</v>
      </c>
      <c r="H11" s="355">
        <f>IF(AND(G11&lt;&gt;"-",F11&lt;&gt;"-"),IF((F11&lt;=G11*6),F11/G11*100-100,"-"),"-")</f>
        <v>60.22395326192796</v>
      </c>
      <c r="I11" s="377">
        <v>374.92</v>
      </c>
      <c r="J11" s="377">
        <v>257.07</v>
      </c>
      <c r="K11" s="355">
        <f>IF(AND(J11&lt;&gt;"-",I11&lt;&gt;"-"),IF((I11&lt;=J11*6),I11/J11*100-100,"-"),"-")</f>
        <v>45.843544559847516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469.99</v>
      </c>
      <c r="G12" s="377">
        <v>282.64</v>
      </c>
      <c r="H12" s="355">
        <f t="shared" ref="H12:H27" si="0">IF(AND(G12&lt;&gt;"-",F12&lt;&gt;"-"),IF((F12&lt;=G12*6),F12/G12*100-100,"-"),"-")</f>
        <v>66.285734503255043</v>
      </c>
      <c r="I12" s="377">
        <v>406.28</v>
      </c>
      <c r="J12" s="377">
        <v>295.13</v>
      </c>
      <c r="K12" s="355">
        <f t="shared" ref="K12:K27" si="1">IF(AND(J12&lt;&gt;"-",I12&lt;&gt;"-"),IF((I12&lt;=J12*6),I12/J12*100-100,"-"),"-")</f>
        <v>37.661369565953976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479.82</v>
      </c>
      <c r="G13" s="377">
        <v>288.43</v>
      </c>
      <c r="H13" s="355">
        <f t="shared" si="0"/>
        <v>66.355788232846777</v>
      </c>
      <c r="I13" s="377">
        <v>432.97</v>
      </c>
      <c r="J13" s="377">
        <v>295.69</v>
      </c>
      <c r="K13" s="355">
        <f t="shared" si="1"/>
        <v>46.427001251310486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461.3</v>
      </c>
      <c r="G14" s="377">
        <v>301.05</v>
      </c>
      <c r="H14" s="355">
        <f t="shared" si="0"/>
        <v>53.230360405248291</v>
      </c>
      <c r="I14" s="377">
        <v>410.98</v>
      </c>
      <c r="J14" s="377">
        <v>283.60000000000002</v>
      </c>
      <c r="K14" s="355">
        <f t="shared" si="1"/>
        <v>44.9153737658674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478.5</v>
      </c>
      <c r="G15" s="377">
        <v>286.02</v>
      </c>
      <c r="H15" s="355">
        <f t="shared" si="0"/>
        <v>67.295993287182711</v>
      </c>
      <c r="I15" s="377">
        <v>412.25</v>
      </c>
      <c r="J15" s="377">
        <v>306.13</v>
      </c>
      <c r="K15" s="355">
        <f t="shared" si="1"/>
        <v>34.665011596380623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458.99</v>
      </c>
      <c r="G21" s="377">
        <v>289.44</v>
      </c>
      <c r="H21" s="355">
        <f t="shared" si="0"/>
        <v>58.578634604754001</v>
      </c>
      <c r="I21" s="377">
        <v>398.83</v>
      </c>
      <c r="J21" s="377">
        <v>301.56</v>
      </c>
      <c r="K21" s="355">
        <f t="shared" si="1"/>
        <v>32.255604191537316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454.56</v>
      </c>
      <c r="G30" s="378">
        <v>282.54000000000002</v>
      </c>
      <c r="H30" s="385">
        <f>IF(AND(G30&lt;&gt;"-",F30&lt;&gt;"-"),IF((F30&lt;=G30*6),F30/G30*100-100,"-"),"-")</f>
        <v>60.883414737736246</v>
      </c>
      <c r="I30" s="378">
        <v>398.58</v>
      </c>
      <c r="J30" s="378">
        <v>283.29000000000002</v>
      </c>
      <c r="K30" s="385">
        <f>IF(AND(J30&lt;&gt;"-",I30&lt;&gt;"-"),IF((I30&lt;=J30*6),I30/J30*100-100,"-"),"-")</f>
        <v>40.696812453669367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454.56</v>
      </c>
      <c r="G32" s="378">
        <v>282.54000000000002</v>
      </c>
      <c r="H32" s="385">
        <f>IF(AND(G32&lt;&gt;"-",F32&lt;&gt;"-"),IF((F32&lt;=G32*6),F32/G32*100-100,"-"),"-")</f>
        <v>60.883414737736246</v>
      </c>
      <c r="I32" s="378">
        <v>398.58</v>
      </c>
      <c r="J32" s="378">
        <v>283.29000000000002</v>
      </c>
      <c r="K32" s="385">
        <f>IF(AND(J32&lt;&gt;"-",I32&lt;&gt;"-"),IF((I32&lt;=J32*6),I32/J32*100-100,"-"),"-")</f>
        <v>40.696812453669367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7372240</v>
      </c>
      <c r="G11" s="53">
        <v>7052511</v>
      </c>
      <c r="H11" s="94">
        <f>IF(AND(G11&gt; 0,F11&gt;0,F11&lt;=G11*6),F11/G11*100-100,"-")</f>
        <v>4.5335484056671476</v>
      </c>
      <c r="I11" s="361">
        <v>46008069</v>
      </c>
      <c r="J11" s="53">
        <v>49855181</v>
      </c>
      <c r="K11" s="94">
        <f>IF(AND(J11&gt; 0,I11&gt;0,I11&lt;=J11*6),I11/J11*100-100,"-")</f>
        <v>-7.7165741309814848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900356</v>
      </c>
      <c r="G14" s="53">
        <v>888835</v>
      </c>
      <c r="H14" s="94">
        <f>IF(AND(G14&gt; 0,F14&gt;0,F14&lt;=G14*6),F14/G14*100-100,"-")</f>
        <v>1.2961910815843254</v>
      </c>
      <c r="I14" s="283">
        <v>5889184</v>
      </c>
      <c r="J14" s="53">
        <v>5723790</v>
      </c>
      <c r="K14" s="94">
        <f>IF(AND(J14&gt; 0,I14&gt;0,I14&lt;=J14*6),I14/J14*100-100,"-")</f>
        <v>2.8895888912765741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446219</v>
      </c>
      <c r="G17" s="53">
        <v>534661</v>
      </c>
      <c r="H17" s="94">
        <f>IF(AND(G17&gt; 0,F17&gt;0,F17&lt;=G17*6),F17/G17*100-100,"-")</f>
        <v>-16.541696514239874</v>
      </c>
      <c r="I17" s="361">
        <v>2785021</v>
      </c>
      <c r="J17" s="53">
        <v>3170934</v>
      </c>
      <c r="K17" s="94">
        <f>IF(AND(J17&gt; 0,I17&gt;0,I17&lt;=J17*6),I17/J17*100-100,"-")</f>
        <v>-12.170325840903658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-12758</v>
      </c>
      <c r="G20" s="53">
        <v>50084</v>
      </c>
      <c r="H20" s="94" t="str">
        <f>IF(AND(G20&gt; 0,F20&gt;0,F20&lt;=G20*6),F20/G20*100-100,"-")</f>
        <v>-</v>
      </c>
      <c r="I20" s="361">
        <v>86703</v>
      </c>
      <c r="J20" s="53">
        <v>102494</v>
      </c>
      <c r="K20" s="94">
        <f>IF(AND(J20&gt; 0,I20&gt;0,I20&lt;=J20*6),I20/J20*100-100,"-")</f>
        <v>-15.406755517396135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312692</v>
      </c>
      <c r="G23" s="53">
        <v>-222179</v>
      </c>
      <c r="H23" s="383" t="s">
        <v>49</v>
      </c>
      <c r="I23" s="361">
        <v>-302090</v>
      </c>
      <c r="J23" s="53">
        <v>172701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8418881</v>
      </c>
      <c r="G26" s="365">
        <f>G11+G14+G17-G20-G23</f>
        <v>8648102</v>
      </c>
      <c r="H26" s="366">
        <f>IF(AND(G26&gt; 0,F26&gt;0,F26&lt;=G26*6),F26/G26*100-100,"-")</f>
        <v>-2.6505353428995164</v>
      </c>
      <c r="I26" s="365">
        <f>I11+I14+I17-I20-I23</f>
        <v>54897661</v>
      </c>
      <c r="J26" s="365">
        <f>J11+J14+J17-J20-J23</f>
        <v>58474710</v>
      </c>
      <c r="K26" s="366">
        <f>IF(AND(J26&gt; 0,I26&gt;0,I26&lt;=J26*6),I26/J26*100-100,"-")</f>
        <v>-6.1172582129949831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77301</v>
      </c>
      <c r="G29" s="361">
        <v>10778</v>
      </c>
      <c r="H29" s="94" t="str">
        <f>IF(AND(G29&gt; 0,F29&gt;0,F29&lt;=G29*6),F29/G29*100-100,"-")</f>
        <v>-</v>
      </c>
      <c r="I29" s="53">
        <v>131358</v>
      </c>
      <c r="J29" s="361">
        <v>97317</v>
      </c>
      <c r="K29" s="94">
        <f>IF(AND(J29&gt; 0,I29&gt;0,I29&lt;=J29*6),I29/J29*100-100,"-")</f>
        <v>34.979499984586454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157427</v>
      </c>
      <c r="G32" s="361">
        <v>177166</v>
      </c>
      <c r="H32" s="94">
        <f>IF(AND(G32&gt; 0,F32&gt;0,F32&lt;=G32*6),F32/G32*100-100,"-")</f>
        <v>-11.141528284208036</v>
      </c>
      <c r="I32" s="53">
        <v>1075531</v>
      </c>
      <c r="J32" s="361">
        <v>1156584</v>
      </c>
      <c r="K32" s="94">
        <f>IF(AND(J32&gt; 0,I32&gt;0,I32&lt;=J32*6),I32/J32*100-100,"-")</f>
        <v>-7.0079648343743202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8184153</v>
      </c>
      <c r="G35" s="365">
        <f>G26-G29-G32</f>
        <v>8460158</v>
      </c>
      <c r="H35" s="366">
        <f>IF(AND(G35&gt; 0,F35&gt;0,F35&lt;=G35*6),F35/G35*100-100,"-")</f>
        <v>-3.2624095200113317</v>
      </c>
      <c r="I35" s="365">
        <f>I26-I29-I32</f>
        <v>53690772</v>
      </c>
      <c r="J35" s="365">
        <f>J26-J29-J32</f>
        <v>57220809</v>
      </c>
      <c r="K35" s="366">
        <f>IF(AND(J35&gt; 0,I35&gt;0,I35&lt;=J35*6),I35/J35*100-100,"-")</f>
        <v>-6.1691490590424962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571019</v>
      </c>
      <c r="F12" s="123"/>
      <c r="G12" s="93">
        <v>0</v>
      </c>
      <c r="H12" s="93">
        <v>182332</v>
      </c>
      <c r="I12" s="93">
        <v>23388</v>
      </c>
      <c r="J12" s="93">
        <v>0</v>
      </c>
      <c r="K12" s="93">
        <v>225095</v>
      </c>
      <c r="L12" s="93">
        <v>448395</v>
      </c>
      <c r="M12" s="93">
        <f>E12-G12-H12+I12+J12+K12+L12</f>
        <v>1085565</v>
      </c>
    </row>
    <row r="13" spans="2:13" x14ac:dyDescent="0.25">
      <c r="B13" s="89"/>
      <c r="C13" s="17" t="s">
        <v>106</v>
      </c>
      <c r="D13" s="38">
        <v>2</v>
      </c>
      <c r="E13" s="122">
        <v>1536816</v>
      </c>
      <c r="F13" s="123"/>
      <c r="G13" s="93">
        <v>0</v>
      </c>
      <c r="H13" s="93">
        <v>4576</v>
      </c>
      <c r="I13" s="93">
        <v>0</v>
      </c>
      <c r="J13" s="93">
        <v>0</v>
      </c>
      <c r="K13" s="93">
        <v>6199</v>
      </c>
      <c r="L13" s="93">
        <v>198176</v>
      </c>
      <c r="M13" s="93">
        <f t="shared" ref="M13:M19" si="0">E13-G13-H13+I13+J13+K13+L13</f>
        <v>1736615</v>
      </c>
    </row>
    <row r="14" spans="2:13" x14ac:dyDescent="0.25">
      <c r="B14" s="89"/>
      <c r="C14" s="17" t="s">
        <v>107</v>
      </c>
      <c r="D14" s="38">
        <v>3</v>
      </c>
      <c r="E14" s="122">
        <v>214304</v>
      </c>
      <c r="F14" s="123"/>
      <c r="G14" s="93">
        <v>0</v>
      </c>
      <c r="H14" s="93">
        <v>144313</v>
      </c>
      <c r="I14" s="93">
        <v>364385</v>
      </c>
      <c r="J14" s="93">
        <v>0</v>
      </c>
      <c r="K14" s="93">
        <v>423</v>
      </c>
      <c r="L14" s="93">
        <v>37277</v>
      </c>
      <c r="M14" s="93">
        <f t="shared" si="0"/>
        <v>472076</v>
      </c>
    </row>
    <row r="15" spans="2:13" x14ac:dyDescent="0.25">
      <c r="B15" s="89"/>
      <c r="C15" s="17" t="s">
        <v>108</v>
      </c>
      <c r="D15" s="38">
        <v>4</v>
      </c>
      <c r="E15" s="122">
        <v>2535848</v>
      </c>
      <c r="F15" s="123"/>
      <c r="G15" s="93">
        <v>91</v>
      </c>
      <c r="H15" s="93">
        <v>13603</v>
      </c>
      <c r="I15" s="93">
        <v>0</v>
      </c>
      <c r="J15" s="93">
        <v>0</v>
      </c>
      <c r="K15" s="93">
        <v>496176</v>
      </c>
      <c r="L15" s="93">
        <v>1029026</v>
      </c>
      <c r="M15" s="93">
        <f t="shared" si="0"/>
        <v>4047356</v>
      </c>
    </row>
    <row r="16" spans="2:13" x14ac:dyDescent="0.25">
      <c r="B16" s="89"/>
      <c r="C16" s="17" t="s">
        <v>109</v>
      </c>
      <c r="D16" s="38">
        <v>5</v>
      </c>
      <c r="E16" s="122">
        <v>728870</v>
      </c>
      <c r="F16" s="123"/>
      <c r="G16" s="93">
        <v>1167</v>
      </c>
      <c r="H16" s="93">
        <v>16877</v>
      </c>
      <c r="I16" s="93">
        <v>0</v>
      </c>
      <c r="J16" s="93">
        <v>1677</v>
      </c>
      <c r="K16" s="93">
        <v>31767</v>
      </c>
      <c r="L16" s="93">
        <v>76723</v>
      </c>
      <c r="M16" s="93">
        <f t="shared" si="0"/>
        <v>820993</v>
      </c>
    </row>
    <row r="17" spans="2:13" x14ac:dyDescent="0.25">
      <c r="B17" s="89"/>
      <c r="C17" s="17" t="s">
        <v>110</v>
      </c>
      <c r="D17" s="38">
        <v>6</v>
      </c>
      <c r="E17" s="122">
        <v>241812</v>
      </c>
      <c r="F17" s="123"/>
      <c r="G17" s="93">
        <v>0</v>
      </c>
      <c r="H17" s="93">
        <v>110177</v>
      </c>
      <c r="I17" s="93">
        <v>0</v>
      </c>
      <c r="J17" s="93">
        <v>352</v>
      </c>
      <c r="K17" s="93">
        <v>811</v>
      </c>
      <c r="L17" s="93">
        <v>5548</v>
      </c>
      <c r="M17" s="93">
        <f t="shared" si="0"/>
        <v>138346</v>
      </c>
    </row>
    <row r="18" spans="2:13" x14ac:dyDescent="0.25">
      <c r="B18" s="89"/>
      <c r="C18" s="17" t="s">
        <v>111</v>
      </c>
      <c r="D18" s="38">
        <v>7</v>
      </c>
      <c r="E18" s="122">
        <v>403921</v>
      </c>
      <c r="F18" s="123"/>
      <c r="G18" s="93">
        <v>47693</v>
      </c>
      <c r="H18" s="93">
        <v>18402</v>
      </c>
      <c r="I18" s="93">
        <v>0</v>
      </c>
      <c r="J18" s="93">
        <v>12230</v>
      </c>
      <c r="K18" s="93">
        <v>0</v>
      </c>
      <c r="L18" s="93">
        <v>0</v>
      </c>
      <c r="M18" s="93">
        <f t="shared" si="0"/>
        <v>350056</v>
      </c>
    </row>
    <row r="19" spans="2:13" x14ac:dyDescent="0.25">
      <c r="B19" s="105"/>
      <c r="C19" s="17" t="s">
        <v>112</v>
      </c>
      <c r="D19" s="38">
        <v>8</v>
      </c>
      <c r="E19" s="122">
        <v>135428</v>
      </c>
      <c r="F19" s="123"/>
      <c r="G19" s="93">
        <v>1</v>
      </c>
      <c r="H19" s="93">
        <v>115009</v>
      </c>
      <c r="I19" s="93">
        <v>3094</v>
      </c>
      <c r="J19" s="93">
        <v>3354</v>
      </c>
      <c r="K19" s="93">
        <v>100730</v>
      </c>
      <c r="L19" s="93">
        <v>19425</v>
      </c>
      <c r="M19" s="93">
        <f t="shared" si="0"/>
        <v>147021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294633</v>
      </c>
      <c r="F22" s="123"/>
      <c r="G22" s="93">
        <v>7818</v>
      </c>
      <c r="H22" s="93">
        <v>46836</v>
      </c>
      <c r="I22" s="93">
        <v>14887</v>
      </c>
      <c r="J22" s="93">
        <v>0</v>
      </c>
      <c r="K22" s="93">
        <v>13720</v>
      </c>
      <c r="L22" s="93">
        <v>74615</v>
      </c>
      <c r="M22" s="93">
        <f>E22-G22-H22+I22+J22+K22+L22</f>
        <v>343201</v>
      </c>
    </row>
    <row r="23" spans="2:13" x14ac:dyDescent="0.25">
      <c r="B23" s="89"/>
      <c r="C23" s="17" t="s">
        <v>115</v>
      </c>
      <c r="D23" s="38">
        <v>10</v>
      </c>
      <c r="E23" s="122">
        <v>295059</v>
      </c>
      <c r="F23" s="123"/>
      <c r="G23" s="93">
        <v>274213</v>
      </c>
      <c r="H23" s="93">
        <v>9149</v>
      </c>
      <c r="I23" s="93">
        <v>19967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31664</v>
      </c>
    </row>
    <row r="24" spans="2:13" x14ac:dyDescent="0.25">
      <c r="B24" s="89"/>
      <c r="C24" s="17" t="s">
        <v>116</v>
      </c>
      <c r="D24" s="38">
        <v>11</v>
      </c>
      <c r="E24" s="122">
        <v>36646</v>
      </c>
      <c r="F24" s="123"/>
      <c r="G24" s="93">
        <v>0</v>
      </c>
      <c r="H24" s="93">
        <v>21264</v>
      </c>
      <c r="I24" s="93">
        <v>14118</v>
      </c>
      <c r="J24" s="93">
        <v>1217</v>
      </c>
      <c r="K24" s="93">
        <v>26</v>
      </c>
      <c r="L24" s="93">
        <v>7511</v>
      </c>
      <c r="M24" s="93">
        <f t="shared" si="1"/>
        <v>38254</v>
      </c>
    </row>
    <row r="25" spans="2:13" x14ac:dyDescent="0.25">
      <c r="B25" s="89"/>
      <c r="C25" s="17" t="s">
        <v>117</v>
      </c>
      <c r="D25" s="38">
        <v>12</v>
      </c>
      <c r="E25" s="122">
        <v>5442</v>
      </c>
      <c r="F25" s="123"/>
      <c r="G25" s="93">
        <v>0</v>
      </c>
      <c r="H25" s="93">
        <v>318</v>
      </c>
      <c r="I25" s="93">
        <v>2147</v>
      </c>
      <c r="J25" s="93">
        <v>0</v>
      </c>
      <c r="K25" s="93">
        <v>396</v>
      </c>
      <c r="L25" s="93">
        <v>9451</v>
      </c>
      <c r="M25" s="93">
        <f t="shared" si="1"/>
        <v>17118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695</v>
      </c>
      <c r="M26" s="93">
        <f t="shared" si="1"/>
        <v>695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245399</v>
      </c>
      <c r="F28" s="123"/>
      <c r="G28" s="93">
        <v>0</v>
      </c>
      <c r="H28" s="93">
        <v>3906</v>
      </c>
      <c r="I28" s="93">
        <v>0</v>
      </c>
      <c r="J28" s="93">
        <v>0</v>
      </c>
      <c r="K28" s="93">
        <v>0</v>
      </c>
      <c r="L28" s="93">
        <v>384013</v>
      </c>
      <c r="M28" s="93">
        <f t="shared" si="1"/>
        <v>625506</v>
      </c>
    </row>
    <row r="29" spans="2:13" x14ac:dyDescent="0.25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225</v>
      </c>
      <c r="I29" s="93">
        <v>0</v>
      </c>
      <c r="J29" s="93">
        <v>0</v>
      </c>
      <c r="K29" s="93">
        <v>0</v>
      </c>
      <c r="L29" s="93">
        <v>1880</v>
      </c>
      <c r="M29" s="93">
        <f t="shared" si="1"/>
        <v>1655</v>
      </c>
    </row>
    <row r="30" spans="2:13" x14ac:dyDescent="0.25">
      <c r="B30" s="89"/>
      <c r="C30" s="17" t="s">
        <v>284</v>
      </c>
      <c r="D30" s="38">
        <v>17</v>
      </c>
      <c r="E30" s="122">
        <v>244957</v>
      </c>
      <c r="F30" s="126"/>
      <c r="G30" s="93">
        <v>0</v>
      </c>
      <c r="H30" s="93">
        <v>126989</v>
      </c>
      <c r="I30" s="93">
        <v>0</v>
      </c>
      <c r="J30" s="93">
        <v>22805</v>
      </c>
      <c r="K30" s="93">
        <v>3098</v>
      </c>
      <c r="L30" s="93">
        <v>83553</v>
      </c>
      <c r="M30" s="93">
        <f t="shared" si="1"/>
        <v>227424</v>
      </c>
    </row>
    <row r="31" spans="2:13" x14ac:dyDescent="0.25">
      <c r="B31" s="89"/>
      <c r="C31" s="17" t="s">
        <v>124</v>
      </c>
      <c r="D31" s="38">
        <v>18</v>
      </c>
      <c r="E31" s="122">
        <v>451969</v>
      </c>
      <c r="F31" s="123"/>
      <c r="G31" s="93">
        <v>0</v>
      </c>
      <c r="H31" s="93">
        <v>25305</v>
      </c>
      <c r="I31" s="93">
        <v>0</v>
      </c>
      <c r="J31" s="93">
        <v>0</v>
      </c>
      <c r="K31" s="93">
        <v>174</v>
      </c>
      <c r="L31" s="93">
        <v>11795</v>
      </c>
      <c r="M31" s="93">
        <f t="shared" si="1"/>
        <v>438633</v>
      </c>
    </row>
    <row r="32" spans="2:13" x14ac:dyDescent="0.25">
      <c r="B32" s="89"/>
      <c r="C32" s="17" t="s">
        <v>125</v>
      </c>
      <c r="D32" s="38">
        <v>19</v>
      </c>
      <c r="E32" s="122">
        <v>134530</v>
      </c>
      <c r="F32" s="123"/>
      <c r="G32" s="93">
        <v>49464</v>
      </c>
      <c r="H32" s="93">
        <v>0</v>
      </c>
      <c r="I32" s="93">
        <v>0</v>
      </c>
      <c r="J32" s="93">
        <v>0</v>
      </c>
      <c r="K32" s="93">
        <v>60626</v>
      </c>
      <c r="L32" s="93">
        <v>9187</v>
      </c>
      <c r="M32" s="93">
        <f t="shared" si="1"/>
        <v>154879</v>
      </c>
    </row>
    <row r="33" spans="2:13" x14ac:dyDescent="0.25">
      <c r="B33" s="89"/>
      <c r="C33" s="17" t="s">
        <v>126</v>
      </c>
      <c r="D33" s="38">
        <v>20</v>
      </c>
      <c r="E33" s="122">
        <v>27055</v>
      </c>
      <c r="F33" s="123"/>
      <c r="G33" s="93">
        <v>0</v>
      </c>
      <c r="H33" s="93">
        <v>18021</v>
      </c>
      <c r="I33" s="93">
        <v>0</v>
      </c>
      <c r="J33" s="93">
        <v>0</v>
      </c>
      <c r="K33" s="93">
        <v>5871</v>
      </c>
      <c r="L33" s="93">
        <v>6705</v>
      </c>
      <c r="M33" s="93">
        <f t="shared" si="1"/>
        <v>21610</v>
      </c>
    </row>
    <row r="34" spans="2:13" x14ac:dyDescent="0.25">
      <c r="B34" s="89"/>
      <c r="C34" s="17" t="s">
        <v>127</v>
      </c>
      <c r="D34" s="38">
        <v>21</v>
      </c>
      <c r="E34" s="122">
        <v>80445</v>
      </c>
      <c r="F34" s="123"/>
      <c r="G34" s="93">
        <v>43327</v>
      </c>
      <c r="H34" s="93">
        <v>43054</v>
      </c>
      <c r="I34" s="93">
        <v>102085</v>
      </c>
      <c r="J34" s="93">
        <v>0</v>
      </c>
      <c r="K34" s="93">
        <v>0</v>
      </c>
      <c r="L34" s="93">
        <v>3249</v>
      </c>
      <c r="M34" s="93">
        <f t="shared" si="1"/>
        <v>99398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8184153</v>
      </c>
      <c r="F35" s="128"/>
      <c r="G35" s="127">
        <f>SUM(G12:G34)</f>
        <v>423774</v>
      </c>
      <c r="H35" s="127">
        <f t="shared" ref="H35:M35" si="2">SUM(H12:H34)</f>
        <v>900356</v>
      </c>
      <c r="I35" s="127">
        <f t="shared" si="2"/>
        <v>544071</v>
      </c>
      <c r="J35" s="127">
        <f t="shared" si="2"/>
        <v>41635</v>
      </c>
      <c r="K35" s="127">
        <f t="shared" si="2"/>
        <v>945112</v>
      </c>
      <c r="L35" s="127">
        <f t="shared" si="2"/>
        <v>2407224</v>
      </c>
      <c r="M35" s="129">
        <f t="shared" si="2"/>
        <v>10798065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19321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3484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Daten&amp;R9.8.2022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571019</v>
      </c>
      <c r="F11" s="93">
        <v>581107</v>
      </c>
      <c r="G11" s="355">
        <f t="shared" ref="G11:G18" si="0">IF(AND(F11&gt; 0,E11&gt;0,E11&lt;=F11*6),E11/F11*100-100,"-")</f>
        <v>-1.7359969850647161</v>
      </c>
      <c r="H11" s="93">
        <v>4063608</v>
      </c>
      <c r="I11" s="93">
        <v>3973316</v>
      </c>
      <c r="J11" s="355">
        <f t="shared" ref="J11:J18" si="1">IF(AND(I11&gt; 0,H11&gt;0,H11&lt;=I11*6),H11/I11*100-100,"-")</f>
        <v>2.2724595778437902</v>
      </c>
    </row>
    <row r="12" spans="2:14" x14ac:dyDescent="0.25">
      <c r="B12" s="89"/>
      <c r="C12" s="17" t="s">
        <v>106</v>
      </c>
      <c r="D12" s="38">
        <v>2</v>
      </c>
      <c r="E12" s="93">
        <v>1536816</v>
      </c>
      <c r="F12" s="93">
        <v>1624740</v>
      </c>
      <c r="G12" s="355">
        <f t="shared" si="0"/>
        <v>-5.4115735440747414</v>
      </c>
      <c r="H12" s="93">
        <v>9490703</v>
      </c>
      <c r="I12" s="93">
        <v>10426510</v>
      </c>
      <c r="J12" s="355">
        <f t="shared" si="1"/>
        <v>-8.9752659327042323</v>
      </c>
    </row>
    <row r="13" spans="2:14" x14ac:dyDescent="0.25">
      <c r="B13" s="89"/>
      <c r="C13" s="17" t="s">
        <v>107</v>
      </c>
      <c r="D13" s="38">
        <v>3</v>
      </c>
      <c r="E13" s="93">
        <v>214304</v>
      </c>
      <c r="F13" s="93">
        <v>192897</v>
      </c>
      <c r="G13" s="355">
        <f t="shared" si="0"/>
        <v>11.097632415226784</v>
      </c>
      <c r="H13" s="93">
        <v>1704130</v>
      </c>
      <c r="I13" s="93">
        <v>1364000</v>
      </c>
      <c r="J13" s="355">
        <f t="shared" si="1"/>
        <v>24.936217008797641</v>
      </c>
    </row>
    <row r="14" spans="2:14" x14ac:dyDescent="0.25">
      <c r="B14" s="89"/>
      <c r="C14" s="17" t="s">
        <v>108</v>
      </c>
      <c r="D14" s="38">
        <v>4</v>
      </c>
      <c r="E14" s="93">
        <v>2535848</v>
      </c>
      <c r="F14" s="93">
        <v>2846725</v>
      </c>
      <c r="G14" s="355">
        <f t="shared" si="0"/>
        <v>-10.920513923895001</v>
      </c>
      <c r="H14" s="93">
        <v>16311168</v>
      </c>
      <c r="I14" s="93">
        <v>17655224</v>
      </c>
      <c r="J14" s="355">
        <f t="shared" si="1"/>
        <v>-7.6127949438647704</v>
      </c>
    </row>
    <row r="15" spans="2:14" x14ac:dyDescent="0.25">
      <c r="B15" s="89"/>
      <c r="C15" s="17" t="s">
        <v>109</v>
      </c>
      <c r="D15" s="38">
        <v>5</v>
      </c>
      <c r="E15" s="93">
        <v>728870</v>
      </c>
      <c r="F15" s="93">
        <v>947970</v>
      </c>
      <c r="G15" s="355">
        <f t="shared" si="0"/>
        <v>-23.112545755667369</v>
      </c>
      <c r="H15" s="93">
        <v>5646102</v>
      </c>
      <c r="I15" s="93">
        <v>7951246</v>
      </c>
      <c r="J15" s="355">
        <f t="shared" si="1"/>
        <v>-28.990978269317793</v>
      </c>
    </row>
    <row r="16" spans="2:14" x14ac:dyDescent="0.25">
      <c r="B16" s="89"/>
      <c r="C16" s="17" t="s">
        <v>110</v>
      </c>
      <c r="D16" s="38">
        <v>6</v>
      </c>
      <c r="E16" s="93">
        <v>241812</v>
      </c>
      <c r="F16" s="93">
        <v>151246</v>
      </c>
      <c r="G16" s="355">
        <f t="shared" si="0"/>
        <v>59.879930708911303</v>
      </c>
      <c r="H16" s="93">
        <v>1246606</v>
      </c>
      <c r="I16" s="93">
        <v>1185570</v>
      </c>
      <c r="J16" s="355">
        <f t="shared" si="1"/>
        <v>5.14824093052286</v>
      </c>
    </row>
    <row r="17" spans="2:10" x14ac:dyDescent="0.25">
      <c r="B17" s="89"/>
      <c r="C17" s="17" t="s">
        <v>111</v>
      </c>
      <c r="D17" s="38">
        <v>7</v>
      </c>
      <c r="E17" s="93">
        <v>403921</v>
      </c>
      <c r="F17" s="93">
        <v>304892</v>
      </c>
      <c r="G17" s="355">
        <f t="shared" si="0"/>
        <v>32.480025714023327</v>
      </c>
      <c r="H17" s="93">
        <v>2733598</v>
      </c>
      <c r="I17" s="93">
        <v>2252750</v>
      </c>
      <c r="J17" s="355">
        <f t="shared" si="1"/>
        <v>21.344933969592716</v>
      </c>
    </row>
    <row r="18" spans="2:10" x14ac:dyDescent="0.25">
      <c r="B18" s="105"/>
      <c r="C18" s="17" t="s">
        <v>112</v>
      </c>
      <c r="D18" s="38">
        <v>8</v>
      </c>
      <c r="E18" s="93">
        <v>135428</v>
      </c>
      <c r="F18" s="93">
        <v>163318</v>
      </c>
      <c r="G18" s="355">
        <f t="shared" si="0"/>
        <v>-17.077113361662526</v>
      </c>
      <c r="H18" s="93">
        <v>1466717</v>
      </c>
      <c r="I18" s="93">
        <v>1301285</v>
      </c>
      <c r="J18" s="355">
        <f t="shared" si="1"/>
        <v>12.71297217750147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294633</v>
      </c>
      <c r="F21" s="93">
        <v>288180</v>
      </c>
      <c r="G21" s="355">
        <f t="shared" ref="G21:G34" si="2">IF(AND(F21&gt; 0,E21&gt;0,E21&lt;=F21*6),E21/F21*100-100,"-")</f>
        <v>2.239225484072449</v>
      </c>
      <c r="H21" s="93">
        <v>1841491</v>
      </c>
      <c r="I21" s="93">
        <v>1738754</v>
      </c>
      <c r="J21" s="355">
        <f t="shared" ref="J21:J34" si="3">IF(AND(I21&gt; 0,H21&gt;0,H21&lt;=I21*6),H21/I21*100-100,"-")</f>
        <v>5.9086564286839831</v>
      </c>
    </row>
    <row r="22" spans="2:10" x14ac:dyDescent="0.25">
      <c r="B22" s="89"/>
      <c r="C22" s="17" t="s">
        <v>115</v>
      </c>
      <c r="D22" s="38">
        <v>10</v>
      </c>
      <c r="E22" s="93">
        <v>295059</v>
      </c>
      <c r="F22" s="93">
        <v>311876</v>
      </c>
      <c r="G22" s="355">
        <f t="shared" si="2"/>
        <v>-5.3922071592556051</v>
      </c>
      <c r="H22" s="93">
        <v>1915918</v>
      </c>
      <c r="I22" s="93">
        <v>2148923</v>
      </c>
      <c r="J22" s="355">
        <f t="shared" si="3"/>
        <v>-10.842873383550739</v>
      </c>
    </row>
    <row r="23" spans="2:10" x14ac:dyDescent="0.25">
      <c r="B23" s="89"/>
      <c r="C23" s="17" t="s">
        <v>116</v>
      </c>
      <c r="D23" s="38">
        <v>11</v>
      </c>
      <c r="E23" s="93">
        <v>36646</v>
      </c>
      <c r="F23" s="93">
        <v>37053</v>
      </c>
      <c r="G23" s="355">
        <f t="shared" si="2"/>
        <v>-1.0984265781448244</v>
      </c>
      <c r="H23" s="93">
        <v>355745</v>
      </c>
      <c r="I23" s="93">
        <v>247712</v>
      </c>
      <c r="J23" s="355">
        <f t="shared" si="3"/>
        <v>43.612340136933199</v>
      </c>
    </row>
    <row r="24" spans="2:10" x14ac:dyDescent="0.25">
      <c r="B24" s="89"/>
      <c r="C24" s="17" t="s">
        <v>117</v>
      </c>
      <c r="D24" s="38">
        <v>12</v>
      </c>
      <c r="E24" s="93">
        <v>5442</v>
      </c>
      <c r="F24" s="93">
        <v>5538</v>
      </c>
      <c r="G24" s="355">
        <f t="shared" si="2"/>
        <v>-1.7334777898158222</v>
      </c>
      <c r="H24" s="93">
        <v>28951</v>
      </c>
      <c r="I24" s="93">
        <v>36245</v>
      </c>
      <c r="J24" s="355">
        <f t="shared" si="3"/>
        <v>-20.124155055869778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245399</v>
      </c>
      <c r="F27" s="93">
        <v>154008</v>
      </c>
      <c r="G27" s="355">
        <f t="shared" si="2"/>
        <v>59.341722507921673</v>
      </c>
      <c r="H27" s="93">
        <v>1263332</v>
      </c>
      <c r="I27" s="93">
        <v>1683054</v>
      </c>
      <c r="J27" s="355">
        <f t="shared" si="3"/>
        <v>-24.938118444209152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13</v>
      </c>
      <c r="I28" s="93">
        <v>4</v>
      </c>
      <c r="J28" s="35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244957</v>
      </c>
      <c r="F29" s="93">
        <v>220730</v>
      </c>
      <c r="G29" s="355">
        <f t="shared" si="2"/>
        <v>10.975852851900498</v>
      </c>
      <c r="H29" s="93">
        <v>1606524</v>
      </c>
      <c r="I29" s="93">
        <v>1314477</v>
      </c>
      <c r="J29" s="355">
        <f t="shared" si="3"/>
        <v>22.217733745056023</v>
      </c>
    </row>
    <row r="30" spans="2:10" x14ac:dyDescent="0.25">
      <c r="B30" s="89"/>
      <c r="C30" s="17" t="s">
        <v>124</v>
      </c>
      <c r="D30" s="38">
        <v>18</v>
      </c>
      <c r="E30" s="93">
        <v>451969</v>
      </c>
      <c r="F30" s="93">
        <v>369610</v>
      </c>
      <c r="G30" s="355">
        <f t="shared" si="2"/>
        <v>22.282676334514747</v>
      </c>
      <c r="H30" s="93">
        <v>2195717</v>
      </c>
      <c r="I30" s="93">
        <v>1992896</v>
      </c>
      <c r="J30" s="355">
        <f t="shared" si="3"/>
        <v>10.177199412312547</v>
      </c>
    </row>
    <row r="31" spans="2:10" x14ac:dyDescent="0.25">
      <c r="B31" s="89"/>
      <c r="C31" s="17" t="s">
        <v>125</v>
      </c>
      <c r="D31" s="38">
        <v>19</v>
      </c>
      <c r="E31" s="93">
        <v>134530</v>
      </c>
      <c r="F31" s="93">
        <v>132419</v>
      </c>
      <c r="G31" s="355">
        <f t="shared" si="2"/>
        <v>1.5941821037766459</v>
      </c>
      <c r="H31" s="93">
        <v>919710</v>
      </c>
      <c r="I31" s="93">
        <v>1034191</v>
      </c>
      <c r="J31" s="355">
        <f t="shared" si="3"/>
        <v>-11.069618668118366</v>
      </c>
    </row>
    <row r="32" spans="2:10" x14ac:dyDescent="0.25">
      <c r="B32" s="89"/>
      <c r="C32" s="17" t="s">
        <v>126</v>
      </c>
      <c r="D32" s="38">
        <v>20</v>
      </c>
      <c r="E32" s="93">
        <v>27055</v>
      </c>
      <c r="F32" s="93">
        <v>22499</v>
      </c>
      <c r="G32" s="355">
        <f t="shared" si="2"/>
        <v>20.249788879505743</v>
      </c>
      <c r="H32" s="93">
        <v>186018</v>
      </c>
      <c r="I32" s="93">
        <v>170951</v>
      </c>
      <c r="J32" s="355">
        <f t="shared" si="3"/>
        <v>8.8136366561178363</v>
      </c>
    </row>
    <row r="33" spans="2:10" x14ac:dyDescent="0.25">
      <c r="B33" s="105"/>
      <c r="C33" s="17" t="s">
        <v>127</v>
      </c>
      <c r="D33" s="38">
        <v>21</v>
      </c>
      <c r="E33" s="93">
        <v>80445</v>
      </c>
      <c r="F33" s="93">
        <v>105350</v>
      </c>
      <c r="G33" s="355">
        <f t="shared" si="2"/>
        <v>-23.640246796392972</v>
      </c>
      <c r="H33" s="93">
        <v>714721</v>
      </c>
      <c r="I33" s="93">
        <v>743701</v>
      </c>
      <c r="J33" s="355">
        <f t="shared" si="3"/>
        <v>-3.8967273137995022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8184153</v>
      </c>
      <c r="F34" s="129">
        <f>SUM(F11:F33)</f>
        <v>8460158</v>
      </c>
      <c r="G34" s="357">
        <f t="shared" si="2"/>
        <v>-3.2624095200113317</v>
      </c>
      <c r="H34" s="75">
        <f>SUM(H11:H33)</f>
        <v>53690772</v>
      </c>
      <c r="I34" s="75">
        <f>SUM(I11:I33)</f>
        <v>57220809</v>
      </c>
      <c r="J34" s="357">
        <f t="shared" si="3"/>
        <v>-6.1691490590424962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673490</v>
      </c>
      <c r="F11" s="358">
        <v>695019</v>
      </c>
      <c r="G11" s="355">
        <f t="shared" ref="G11:G18" si="0">IF(AND(F11&gt; 0,E11&gt;0,E11&lt;=F11*6),E11/F11*100-100,"-")</f>
        <v>-3.0976131587769515</v>
      </c>
      <c r="H11" s="359">
        <v>5262298</v>
      </c>
      <c r="I11" s="359">
        <v>4077894</v>
      </c>
      <c r="J11" s="355">
        <f t="shared" ref="J11:J18" si="1">IF(AND(I11&gt; 0,H11&gt;0,H11&lt;=I11*6),H11/I11*100-100,"-")</f>
        <v>29.044501892398387</v>
      </c>
    </row>
    <row r="12" spans="2:14" x14ac:dyDescent="0.25">
      <c r="B12" s="89"/>
      <c r="C12" s="17" t="s">
        <v>106</v>
      </c>
      <c r="D12" s="38">
        <v>2</v>
      </c>
      <c r="E12" s="358">
        <v>204375</v>
      </c>
      <c r="F12" s="358">
        <v>187318</v>
      </c>
      <c r="G12" s="355">
        <f t="shared" si="0"/>
        <v>9.1059054655719081</v>
      </c>
      <c r="H12" s="359">
        <v>925336</v>
      </c>
      <c r="I12" s="359">
        <v>739610</v>
      </c>
      <c r="J12" s="355">
        <f t="shared" si="1"/>
        <v>25.111342464271715</v>
      </c>
    </row>
    <row r="13" spans="2:14" x14ac:dyDescent="0.25">
      <c r="B13" s="89"/>
      <c r="C13" s="17" t="s">
        <v>107</v>
      </c>
      <c r="D13" s="38">
        <v>3</v>
      </c>
      <c r="E13" s="358">
        <v>37700</v>
      </c>
      <c r="F13" s="358">
        <v>29977</v>
      </c>
      <c r="G13" s="355">
        <f t="shared" si="0"/>
        <v>25.763085031857756</v>
      </c>
      <c r="H13" s="359">
        <v>350553</v>
      </c>
      <c r="I13" s="359">
        <v>333425</v>
      </c>
      <c r="J13" s="355">
        <f t="shared" si="1"/>
        <v>5.1369873284846648</v>
      </c>
    </row>
    <row r="14" spans="2:14" x14ac:dyDescent="0.25">
      <c r="B14" s="89"/>
      <c r="C14" s="17" t="s">
        <v>108</v>
      </c>
      <c r="D14" s="38">
        <v>4</v>
      </c>
      <c r="E14" s="358">
        <v>1525202</v>
      </c>
      <c r="F14" s="358">
        <v>1160106</v>
      </c>
      <c r="G14" s="355">
        <f t="shared" si="0"/>
        <v>31.470917312728318</v>
      </c>
      <c r="H14" s="359">
        <v>8064445</v>
      </c>
      <c r="I14" s="359">
        <v>8711153</v>
      </c>
      <c r="J14" s="355">
        <f t="shared" si="1"/>
        <v>-7.4239081784007226</v>
      </c>
    </row>
    <row r="15" spans="2:14" x14ac:dyDescent="0.25">
      <c r="B15" s="89"/>
      <c r="C15" s="17" t="s">
        <v>109</v>
      </c>
      <c r="D15" s="38">
        <v>5</v>
      </c>
      <c r="E15" s="358">
        <v>108490</v>
      </c>
      <c r="F15" s="358">
        <v>131854</v>
      </c>
      <c r="G15" s="355">
        <f t="shared" si="0"/>
        <v>-17.719598950354182</v>
      </c>
      <c r="H15" s="359">
        <v>834629</v>
      </c>
      <c r="I15" s="359">
        <v>2131861</v>
      </c>
      <c r="J15" s="355">
        <f t="shared" si="1"/>
        <v>-60.84974583239714</v>
      </c>
    </row>
    <row r="16" spans="2:14" x14ac:dyDescent="0.25">
      <c r="B16" s="89"/>
      <c r="C16" s="17" t="s">
        <v>110</v>
      </c>
      <c r="D16" s="38">
        <v>6</v>
      </c>
      <c r="E16" s="358">
        <v>6359</v>
      </c>
      <c r="F16" s="358">
        <v>57900</v>
      </c>
      <c r="G16" s="355">
        <f t="shared" si="0"/>
        <v>-89.017271157167528</v>
      </c>
      <c r="H16" s="359">
        <v>106064</v>
      </c>
      <c r="I16" s="359">
        <v>339131</v>
      </c>
      <c r="J16" s="355">
        <f t="shared" si="1"/>
        <v>-68.724770074101158</v>
      </c>
    </row>
    <row r="17" spans="2:10" x14ac:dyDescent="0.25">
      <c r="B17" s="89"/>
      <c r="C17" s="17" t="s">
        <v>111</v>
      </c>
      <c r="D17" s="38">
        <v>7</v>
      </c>
      <c r="E17" s="358">
        <v>0</v>
      </c>
      <c r="F17" s="358">
        <v>6295</v>
      </c>
      <c r="G17" s="355" t="str">
        <f t="shared" si="0"/>
        <v>-</v>
      </c>
      <c r="H17" s="359">
        <v>9254</v>
      </c>
      <c r="I17" s="359">
        <v>17713</v>
      </c>
      <c r="J17" s="355">
        <f t="shared" si="1"/>
        <v>-47.755885507819116</v>
      </c>
    </row>
    <row r="18" spans="2:10" x14ac:dyDescent="0.25">
      <c r="B18" s="105"/>
      <c r="C18" s="17" t="s">
        <v>112</v>
      </c>
      <c r="D18" s="38">
        <v>8</v>
      </c>
      <c r="E18" s="358">
        <v>120155</v>
      </c>
      <c r="F18" s="358">
        <v>136028</v>
      </c>
      <c r="G18" s="355">
        <f t="shared" si="0"/>
        <v>-11.668921104478486</v>
      </c>
      <c r="H18" s="359">
        <v>726685</v>
      </c>
      <c r="I18" s="359">
        <v>820031</v>
      </c>
      <c r="J18" s="355">
        <f t="shared" si="1"/>
        <v>-11.383228195031649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88335</v>
      </c>
      <c r="F21" s="93">
        <v>105223</v>
      </c>
      <c r="G21" s="355">
        <f t="shared" ref="G21:G34" si="2">IF(AND(F21&gt; 0,E21&gt;0,E21&lt;=F21*6),E21/F21*100-100,"-")</f>
        <v>-16.049722969312796</v>
      </c>
      <c r="H21" s="93">
        <v>876475</v>
      </c>
      <c r="I21" s="93">
        <v>775914</v>
      </c>
      <c r="J21" s="355">
        <f t="shared" ref="J21:J34" si="3">IF(AND(I21&gt; 0,H21&gt;0,H21&lt;=I21*6),H21/I21*100-100,"-")</f>
        <v>12.960328077596245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7537</v>
      </c>
      <c r="F23" s="93">
        <v>9467</v>
      </c>
      <c r="G23" s="355">
        <f t="shared" si="2"/>
        <v>-20.386606105418821</v>
      </c>
      <c r="H23" s="93">
        <v>67078</v>
      </c>
      <c r="I23" s="93">
        <v>60402</v>
      </c>
      <c r="J23" s="355">
        <f t="shared" si="3"/>
        <v>11.052614151849284</v>
      </c>
    </row>
    <row r="24" spans="2:10" x14ac:dyDescent="0.25">
      <c r="B24" s="89"/>
      <c r="C24" s="17" t="s">
        <v>117</v>
      </c>
      <c r="D24" s="38">
        <v>12</v>
      </c>
      <c r="E24" s="93">
        <v>9847</v>
      </c>
      <c r="F24" s="93">
        <v>8057</v>
      </c>
      <c r="G24" s="355">
        <f t="shared" si="2"/>
        <v>22.216705969964011</v>
      </c>
      <c r="H24" s="93">
        <v>56988</v>
      </c>
      <c r="I24" s="93">
        <v>52215</v>
      </c>
      <c r="J24" s="355">
        <f t="shared" si="3"/>
        <v>9.1410514220051624</v>
      </c>
    </row>
    <row r="25" spans="2:10" x14ac:dyDescent="0.25">
      <c r="B25" s="89"/>
      <c r="C25" s="17" t="s">
        <v>118</v>
      </c>
      <c r="D25" s="38">
        <v>13</v>
      </c>
      <c r="E25" s="93">
        <v>695</v>
      </c>
      <c r="F25" s="93">
        <v>636</v>
      </c>
      <c r="G25" s="355">
        <f t="shared" si="2"/>
        <v>9.2767295597484321</v>
      </c>
      <c r="H25" s="93">
        <v>3438</v>
      </c>
      <c r="I25" s="93">
        <v>3673</v>
      </c>
      <c r="J25" s="355">
        <f t="shared" si="3"/>
        <v>-6.3980397495235479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384013</v>
      </c>
      <c r="F27" s="93">
        <v>235662</v>
      </c>
      <c r="G27" s="355">
        <f t="shared" si="2"/>
        <v>62.950751500029725</v>
      </c>
      <c r="H27" s="93">
        <v>2070157</v>
      </c>
      <c r="I27" s="93">
        <v>1916637</v>
      </c>
      <c r="J27" s="355">
        <f t="shared" si="3"/>
        <v>8.0098631091855168</v>
      </c>
    </row>
    <row r="28" spans="2:10" x14ac:dyDescent="0.25">
      <c r="B28" s="89"/>
      <c r="C28" s="17" t="s">
        <v>121</v>
      </c>
      <c r="D28" s="38">
        <v>16</v>
      </c>
      <c r="E28" s="93">
        <v>1880</v>
      </c>
      <c r="F28" s="93">
        <v>1351</v>
      </c>
      <c r="G28" s="355">
        <f t="shared" si="2"/>
        <v>39.156180606957804</v>
      </c>
      <c r="H28" s="93">
        <v>12930</v>
      </c>
      <c r="I28" s="93">
        <v>10617</v>
      </c>
      <c r="J28" s="355">
        <f t="shared" si="3"/>
        <v>21.78581520203447</v>
      </c>
    </row>
    <row r="29" spans="2:10" x14ac:dyDescent="0.25">
      <c r="B29" s="89"/>
      <c r="C29" s="17" t="s">
        <v>122</v>
      </c>
      <c r="D29" s="38">
        <v>17</v>
      </c>
      <c r="E29" s="93">
        <v>86651</v>
      </c>
      <c r="F29" s="93">
        <v>78794</v>
      </c>
      <c r="G29" s="355">
        <f t="shared" si="2"/>
        <v>9.9715714394497184</v>
      </c>
      <c r="H29" s="93">
        <v>634570</v>
      </c>
      <c r="I29" s="93">
        <v>468848</v>
      </c>
      <c r="J29" s="355">
        <f t="shared" si="3"/>
        <v>35.346636863119812</v>
      </c>
    </row>
    <row r="30" spans="2:10" x14ac:dyDescent="0.25">
      <c r="B30" s="89"/>
      <c r="C30" s="17" t="s">
        <v>124</v>
      </c>
      <c r="D30" s="38">
        <v>18</v>
      </c>
      <c r="E30" s="93">
        <v>11969</v>
      </c>
      <c r="F30" s="93">
        <v>21882</v>
      </c>
      <c r="G30" s="355">
        <f t="shared" si="2"/>
        <v>-45.30207476464674</v>
      </c>
      <c r="H30" s="93">
        <v>41853</v>
      </c>
      <c r="I30" s="93">
        <v>50939</v>
      </c>
      <c r="J30" s="355">
        <f t="shared" si="3"/>
        <v>-17.837020750309193</v>
      </c>
    </row>
    <row r="31" spans="2:10" x14ac:dyDescent="0.25">
      <c r="B31" s="89"/>
      <c r="C31" s="17" t="s">
        <v>125</v>
      </c>
      <c r="D31" s="38">
        <v>19</v>
      </c>
      <c r="E31" s="93">
        <v>69813</v>
      </c>
      <c r="F31" s="93">
        <v>39860</v>
      </c>
      <c r="G31" s="355">
        <f t="shared" si="2"/>
        <v>75.145509282488717</v>
      </c>
      <c r="H31" s="93">
        <v>277580</v>
      </c>
      <c r="I31" s="93">
        <v>368844</v>
      </c>
      <c r="J31" s="355">
        <f t="shared" si="3"/>
        <v>-24.743251889687784</v>
      </c>
    </row>
    <row r="32" spans="2:10" x14ac:dyDescent="0.25">
      <c r="B32" s="89"/>
      <c r="C32" s="17" t="s">
        <v>126</v>
      </c>
      <c r="D32" s="38">
        <v>20</v>
      </c>
      <c r="E32" s="93">
        <v>12576</v>
      </c>
      <c r="F32" s="93">
        <v>16931</v>
      </c>
      <c r="G32" s="355">
        <f t="shared" si="2"/>
        <v>-25.722048313744011</v>
      </c>
      <c r="H32" s="93">
        <v>152924</v>
      </c>
      <c r="I32" s="93">
        <v>169773</v>
      </c>
      <c r="J32" s="355">
        <f t="shared" si="3"/>
        <v>-9.9244285015874141</v>
      </c>
    </row>
    <row r="33" spans="2:10" x14ac:dyDescent="0.25">
      <c r="B33" s="89"/>
      <c r="C33" s="17" t="s">
        <v>127</v>
      </c>
      <c r="D33" s="38">
        <v>21</v>
      </c>
      <c r="E33" s="93">
        <v>3249</v>
      </c>
      <c r="F33" s="93">
        <v>3264</v>
      </c>
      <c r="G33" s="355">
        <f t="shared" si="2"/>
        <v>-0.45955882352942012</v>
      </c>
      <c r="H33" s="93">
        <v>92811</v>
      </c>
      <c r="I33" s="93">
        <v>69992</v>
      </c>
      <c r="J33" s="355">
        <f t="shared" si="3"/>
        <v>32.602297405417744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3352336</v>
      </c>
      <c r="F34" s="129">
        <f>SUM(F11:F33)</f>
        <v>2925624</v>
      </c>
      <c r="G34" s="357">
        <f t="shared" si="2"/>
        <v>14.585332906757671</v>
      </c>
      <c r="H34" s="75">
        <f>SUM(H11:H33)</f>
        <v>20566068</v>
      </c>
      <c r="I34" s="75">
        <f>SUM(I11:I33)</f>
        <v>21118672</v>
      </c>
      <c r="J34" s="357">
        <f t="shared" si="3"/>
        <v>-2.6166607445771319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Daten&amp;R9.8.2022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2022-08-30T08:32:29Z</dcterms:modified>
</cp:coreProperties>
</file>