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DC260D51-86CF-4B31-A3E1-7A4B633C1466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3" i="21" s="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4" i="8" s="1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4" i="8" s="1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4" i="12" s="1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H12" i="18" s="1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G34" i="7"/>
  <c r="F15" i="23"/>
  <c r="I15" i="23" l="1"/>
  <c r="K34" i="3"/>
  <c r="H19" i="2"/>
  <c r="G33" i="21"/>
  <c r="I36" i="18"/>
  <c r="H35" i="18"/>
  <c r="H36" i="18" s="1"/>
  <c r="G36" i="18"/>
  <c r="F36" i="18"/>
  <c r="J33" i="17"/>
  <c r="J33" i="16"/>
  <c r="L35" i="15"/>
  <c r="L35" i="11"/>
  <c r="L36" i="14"/>
  <c r="H34" i="14"/>
  <c r="J34" i="13"/>
  <c r="G34" i="13"/>
  <c r="J34" i="12"/>
  <c r="M35" i="10"/>
  <c r="M35" i="6"/>
  <c r="J34" i="9"/>
  <c r="G34" i="9"/>
  <c r="J34" i="7"/>
  <c r="K35" i="5"/>
  <c r="H35" i="5"/>
  <c r="H34" i="3"/>
  <c r="J35" i="3"/>
  <c r="H36" i="14"/>
  <c r="L34" i="14"/>
  <c r="H26" i="5"/>
  <c r="K26" i="5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<sst xmlns="http://schemas.openxmlformats.org/spreadsheetml/2006/main" count="1474" uniqueCount="373">
  <si>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</si>
  <si>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</si>
  <si>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</si>
  <si>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</si>
  <si>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</si>
  <si>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</si>
  <si>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</si>
  <si>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</si>
  <si>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</si>
  <si>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</si>
  <si>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</si>
  <si>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</si>
  <si>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</si>
  <si>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</si>
  <si>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</si>
  <si>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</si>
  <si>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</si>
  <si>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</si>
  <si>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</si>
  <si>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</si>
  <si>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</si>
  <si>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</si>
  <si>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</si>
  <si>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</si>
  <si>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</si>
  <si>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</si>
  <si>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</si>
  <si>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</si>
  <si>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</si>
  <si>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</si>
  <si>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</si>
  <si>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</si>
  <si>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</si>
  <si>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</si>
  <si>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</si>
  <si>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</si>
  <si>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</si>
  <si>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</si>
  <si>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</si>
  <si>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</si>
  <si>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</si>
  <si>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</si>
  <si>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</si>
  <si>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</si>
  <si>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</si>
  <si>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</si>
  <si>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</si>
  <si>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</si>
  <si>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</si>
  <si>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</si>
  <si>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</si>
  <si>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</si>
  <si>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</si>
  <si>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</si>
  <si>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</si>
  <si>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</si>
  <si>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</si>
  <si>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</si>
  <si>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</si>
  <si>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</si>
  <si>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</si>
  <si>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</si>
  <si>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</si>
  <si>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</si>
  <si>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</si>
  <si>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</si>
  <si>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</si>
  <si>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</si>
  <si>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</si>
  <si>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</si>
  <si>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</si>
  <si>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</si>
  <si>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</si>
  <si>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</si>
  <si>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</si>
  <si>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</si>
  <si>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</si>
  <si>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</si>
  <si>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</si>
  <si>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</si>
  <si>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</si>
  <si>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</si>
  <si>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</si>
  <si>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</si>
  <si>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</si>
  <si>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</si>
  <si>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</si>
  <si>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</si>
  <si>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</si>
  <si>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</si>
  <si>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</si>
  <si>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</si>
  <si>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</si>
  <si>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</si>
  <si>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</si>
  <si>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</si>
  <si>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</si>
  <si>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</si>
  <si>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</si>
  <si>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</si>
  <si>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</si>
  <si>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</si>
  <si>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</si>
  <si>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</si>
  <si>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</si>
  <si>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</si>
  <si>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</si>
  <si>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</si>
  <si>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</si>
  <si>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</si>
  <si>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</si>
  <si>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</si>
  <si>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</si>
  <si>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</si>
  <si>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</si>
  <si>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</si>
  <si>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</si>
  <si>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</si>
  <si>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</si>
  <si>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</si>
  <si>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</si>
  <si>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</si>
  <si>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</si>
  <si>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</si>
  <si>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</si>
  <si>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</si>
  <si>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</si>
  <si>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</si>
  <si>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</si>
  <si>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</si>
  <si>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</si>
  <si>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</si>
  <si>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</si>
  <si>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</si>
  <si>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</si>
  <si>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</si>
  <si>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</si>
  <si>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</si>
  <si>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</si>
  <si>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</si>
  <si>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</si>
  <si>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</si>
  <si>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</si>
  <si>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</si>
  <si>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</si>
  <si>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</si>
  <si>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</si>
  <si>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</si>
  <si>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</si>
  <si>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</si>
  <si>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</si>
  <si>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</si>
  <si>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</si>
  <si>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</si>
  <si>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</si>
  <si>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</si>
  <si>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</si>
  <si>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</si>
  <si>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</si>
  <si>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</si>
  <si>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</si>
  <si>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</si>
  <si>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</si>
  <si>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</si>
  <si>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</si>
  <si>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</si>
  <si>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</si>
  <si>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</si>
  <si>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</si>
  <si>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</si>
  <si>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</si>
  <si>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</si>
  <si>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</si>
  <si>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</si>
  <si>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</si>
  <si>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</si>
  <si>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</si>
  <si>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</si>
  <si>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</si>
  <si>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</si>
  <si>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</si>
  <si>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</si>
  <si>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</si>
  <si>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</si>
  <si>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</si>
  <si>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</si>
  <si>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</si>
  <si>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</si>
  <si>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</si>
  <si>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</si>
  <si>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</si>
  <si>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</si>
  <si>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</si>
  <si>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</si>
  <si>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</si>
  <si>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</si>
  <si>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</si>
  <si>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</si>
  <si>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</si>
  <si>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</si>
  <si>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</si>
  <si>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</si>
  <si>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</si>
  <si>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</si>
  <si>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</si>
  <si>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</si>
  <si>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</si>
  <si>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</si>
  <si>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</si>
  <si>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</si>
  <si>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</si>
  <si>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</si>
  <si>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</si>
  <si>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</si>
  <si>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</si>
  <si>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</si>
  <si>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</si>
  <si>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</si>
  <si>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</si>
  <si>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</si>
  <si>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</si>
  <si>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</si>
  <si>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</si>
  <si>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</si>
  <si>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</si>
  <si>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</si>
  <si>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</si>
  <si>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</si>
  <si>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</si>
  <si>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</si>
  <si>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</si>
  <si>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</si>
  <si>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</si>
  <si>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</si>
  <si>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</si>
  <si>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</si>
  <si>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</si>
  <si>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</si>
  <si>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</si>
  <si>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</si>
  <si>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</si>
  <si>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</si>
  <si>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</si>
  <si>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</si>
  <si>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</si>
  <si>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</si>
  <si>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</si>
  <si>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</si>
  <si>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</si>
  <si>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</si>
  <si>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</si>
  <si>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</si>
  <si>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</si>
  <si>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</si>
  <si>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</si>
  <si>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</si>
  <si>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</si>
  <si>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</si>
  <si>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</si>
  <si>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</si>
  <si>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</si>
  <si>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</si>
  <si>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</si>
  <si>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</si>
  <si>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</si>
  <si>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</si>
  <si>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</si>
  <si>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</si>
  <si>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</si>
  <si>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</si>
  <si>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</si>
  <si>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</si>
  <si>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</si>
  <si>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</si>
  <si>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</si>
  <si>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</si>
  <si>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</si>
  <si>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</si>
  <si>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</si>
  <si>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</si>
  <si>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</si>
  <si>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</si>
  <si>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</si>
  <si>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</si>
  <si>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</si>
  <si>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</si>
  <si>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</si>
  <si>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</si>
  <si>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</si>
  <si>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</si>
  <si>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</si>
  <si>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</si>
  <si>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</si>
  <si>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</si>
  <si>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</si>
  <si>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</si>
  <si>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</si>
  <si>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</si>
  <si>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</si>
  <si>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</si>
  <si>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</si>
  <si>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</si>
  <si>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</si>
  <si>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</si>
  <si>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</si>
  <si>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</si>
  <si>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</si>
  <si>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</si>
  <si>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</si>
  <si>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</si>
  <si>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</si>
  <si>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</si>
  <si>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</si>
  <si>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</si>
  <si>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</si>
  <si>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</si>
  <si>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</si>
  <si>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</si>
  <si>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</si>
  <si>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</si>
  <si>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</si>
  <si>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</si>
  <si>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</si>
  <si>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</si>
  <si>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</si>
  <si>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</si>
  <si>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</si>
  <si>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</si>
  <si>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</si>
  <si>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</si>
  <si>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</si>
  <si>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</si>
  <si>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</si>
  <si>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</si>
  <si>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</si>
  <si>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</si>
  <si>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</si>
  <si>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</si>
  <si>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</si>
  <si>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</si>
  <si>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</si>
  <si>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</si>
  <si>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</si>
  <si>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</si>
  <si>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</si>
  <si>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</si>
  <si>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</si>
  <si>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</si>
  <si>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</si>
  <si>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</si>
  <si>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</si>
  <si>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</si>
  <si>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</si>
  <si>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</si>
  <si>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</si>
  <si>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</si>
  <si>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</si>
  <si>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</si>
  <si>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</si>
  <si>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</si>
  <si>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</si>
  <si>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</si>
  <si>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</si>
  <si>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</si>
  <si>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</si>
  <si>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</si>
  <si>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</si>
  <si>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</si>
  <si>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</si>
  <si>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</si>
  <si>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Mai 2021</t>
  </si>
  <si>
    <t xml:space="preserve"> Januar bis Mai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</si>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</sst>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Mai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181312</v>
      </c>
      <c r="F11" s="93">
        <v>137463</v>
      </c>
      <c r="G11" s="355">
        <f t="shared" ref="G11:G18" si="0">IF(AND(F11&gt; 0,E11&gt;0,E11&lt;=F11*6),E11/F11*100-100,"-")</f>
        <v>31.898765485985308</v>
      </c>
      <c r="H11" s="93">
        <v>942484</v>
      </c>
      <c r="I11" s="93">
        <v>843501</v>
      </c>
      <c r="J11" s="355">
        <f t="shared" ref="J11:J18" si="1">IF(AND(I11&gt; 0,H11&gt;0,H11&lt;=I11*6),H11/I11*100-100,"-")</f>
        <v>11.73478158295012</v>
      </c>
    </row>
    <row r="12" spans="2:14" x14ac:dyDescent="0.25">
      <c r="B12" s="89"/>
      <c r="C12" s="17" t="s">
        <v>106</v>
      </c>
      <c r="D12" s="38">
        <v>2</v>
      </c>
      <c r="E12" s="93">
        <v>6297</v>
      </c>
      <c r="F12" s="93">
        <v>2289</v>
      </c>
      <c r="G12" s="355">
        <f t="shared" si="0"/>
        <v>175.09829619921362</v>
      </c>
      <c r="H12" s="93">
        <v>24677</v>
      </c>
      <c r="I12" s="93">
        <v>12178</v>
      </c>
      <c r="J12" s="355">
        <f t="shared" si="1"/>
        <v>102.63590080472986</v>
      </c>
    </row>
    <row r="13" spans="2:14" x14ac:dyDescent="0.25">
      <c r="B13" s="89"/>
      <c r="C13" s="17" t="s">
        <v>107</v>
      </c>
      <c r="D13" s="38">
        <v>3</v>
      </c>
      <c r="E13" s="93">
        <v>97259</v>
      </c>
      <c r="F13" s="93">
        <v>128121</v>
      </c>
      <c r="G13" s="355">
        <f t="shared" si="0"/>
        <v>-24.088166654958982</v>
      </c>
      <c r="H13" s="93">
        <v>473388</v>
      </c>
      <c r="I13" s="93">
        <v>487831</v>
      </c>
      <c r="J13" s="355">
        <f t="shared" si="1"/>
        <v>-2.9606564568467348</v>
      </c>
    </row>
    <row r="14" spans="2:14" x14ac:dyDescent="0.25">
      <c r="B14" s="89"/>
      <c r="C14" s="17" t="s">
        <v>108</v>
      </c>
      <c r="D14" s="38">
        <v>4</v>
      </c>
      <c r="E14" s="93">
        <v>17126</v>
      </c>
      <c r="F14" s="93">
        <v>8718</v>
      </c>
      <c r="G14" s="355">
        <f t="shared" si="0"/>
        <v>96.444138563890789</v>
      </c>
      <c r="H14" s="93">
        <v>78241</v>
      </c>
      <c r="I14" s="93">
        <v>70855</v>
      </c>
      <c r="J14" s="355">
        <f t="shared" si="1"/>
        <v>10.424105567708693</v>
      </c>
    </row>
    <row r="15" spans="2:14" x14ac:dyDescent="0.25">
      <c r="B15" s="89"/>
      <c r="C15" s="17" t="s">
        <v>109</v>
      </c>
      <c r="D15" s="38">
        <v>5</v>
      </c>
      <c r="E15" s="93">
        <v>6962</v>
      </c>
      <c r="F15" s="93">
        <v>10331</v>
      </c>
      <c r="G15" s="355">
        <f t="shared" si="0"/>
        <v>-32.6105894879489</v>
      </c>
      <c r="H15" s="93">
        <v>61202</v>
      </c>
      <c r="I15" s="93">
        <v>50966</v>
      </c>
      <c r="J15" s="355">
        <f t="shared" si="1"/>
        <v>20.083977553663217</v>
      </c>
    </row>
    <row r="16" spans="2:14" x14ac:dyDescent="0.25">
      <c r="B16" s="89"/>
      <c r="C16" s="17" t="s">
        <v>110</v>
      </c>
      <c r="D16" s="38">
        <v>6</v>
      </c>
      <c r="E16" s="93">
        <v>50021</v>
      </c>
      <c r="F16" s="93">
        <v>159571</v>
      </c>
      <c r="G16" s="355">
        <f t="shared" si="0"/>
        <v>-68.652825388071761</v>
      </c>
      <c r="H16" s="93">
        <v>337294</v>
      </c>
      <c r="I16" s="93">
        <v>729742</v>
      </c>
      <c r="J16" s="355">
        <f t="shared" si="1"/>
        <v>-53.77900682707039</v>
      </c>
    </row>
    <row r="17" spans="2:10" x14ac:dyDescent="0.25">
      <c r="B17" s="89"/>
      <c r="C17" s="17" t="s">
        <v>111</v>
      </c>
      <c r="D17" s="38">
        <v>7</v>
      </c>
      <c r="E17" s="93">
        <v>13738</v>
      </c>
      <c r="F17" s="93">
        <v>10854</v>
      </c>
      <c r="G17" s="355">
        <f t="shared" si="0"/>
        <v>26.570849456421584</v>
      </c>
      <c r="H17" s="93">
        <v>51229</v>
      </c>
      <c r="I17" s="93">
        <v>67200</v>
      </c>
      <c r="J17" s="355">
        <f t="shared" si="1"/>
        <v>-23.766369047619051</v>
      </c>
    </row>
    <row r="18" spans="2:10" x14ac:dyDescent="0.25">
      <c r="B18" s="105"/>
      <c r="C18" s="17" t="s">
        <v>112</v>
      </c>
      <c r="D18" s="38">
        <v>8</v>
      </c>
      <c r="E18" s="93">
        <v>124282</v>
      </c>
      <c r="F18" s="93">
        <v>106902</v>
      </c>
      <c r="G18" s="355">
        <f t="shared" si="0"/>
        <v>16.257881049933573</v>
      </c>
      <c r="H18" s="93">
        <v>540134</v>
      </c>
      <c r="I18" s="93">
        <v>586075</v>
      </c>
      <c r="J18" s="355">
        <f t="shared" si="1"/>
        <v>-7.838757838160646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47586</v>
      </c>
      <c r="F21" s="93">
        <v>20340</v>
      </c>
      <c r="G21" s="355">
        <f t="shared" ref="G21:G34" si="2">IF(AND(F21&gt; 0,E21&gt;0,E21&lt;=F21*6),E21/F21*100-100,"-")</f>
        <v>133.95280235988199</v>
      </c>
      <c r="H21" s="93">
        <v>238843</v>
      </c>
      <c r="I21" s="93">
        <v>151793</v>
      </c>
      <c r="J21" s="355">
        <f t="shared" ref="J21:J34" si="3">IF(AND(I21&gt; 0,H21&gt;0,H21&lt;=I21*6),H21/I21*100-100,"-")</f>
        <v>57.347835539188225</v>
      </c>
    </row>
    <row r="22" spans="2:10" x14ac:dyDescent="0.25">
      <c r="B22" s="89"/>
      <c r="C22" s="17" t="s">
        <v>115</v>
      </c>
      <c r="D22" s="38">
        <v>10</v>
      </c>
      <c r="E22" s="93">
        <v>10166</v>
      </c>
      <c r="F22" s="93">
        <v>9894</v>
      </c>
      <c r="G22" s="355">
        <f t="shared" si="2"/>
        <v>2.7491408934707806</v>
      </c>
      <c r="H22" s="93">
        <v>44811</v>
      </c>
      <c r="I22" s="93">
        <v>54035</v>
      </c>
      <c r="J22" s="355">
        <f t="shared" si="3"/>
        <v>-17.070417322106053</v>
      </c>
    </row>
    <row r="23" spans="2:10" x14ac:dyDescent="0.25">
      <c r="B23" s="89"/>
      <c r="C23" s="17" t="s">
        <v>116</v>
      </c>
      <c r="D23" s="38">
        <v>11</v>
      </c>
      <c r="E23" s="93">
        <v>34294</v>
      </c>
      <c r="F23" s="93">
        <v>20040</v>
      </c>
      <c r="G23" s="355">
        <f t="shared" si="2"/>
        <v>71.127744510978061</v>
      </c>
      <c r="H23" s="93">
        <v>180302</v>
      </c>
      <c r="I23" s="93">
        <v>91298</v>
      </c>
      <c r="J23" s="355">
        <f t="shared" si="3"/>
        <v>97.487349120462653</v>
      </c>
    </row>
    <row r="24" spans="2:10" x14ac:dyDescent="0.25">
      <c r="B24" s="89"/>
      <c r="C24" s="17" t="s">
        <v>117</v>
      </c>
      <c r="D24" s="38">
        <v>12</v>
      </c>
      <c r="E24" s="93">
        <v>439</v>
      </c>
      <c r="F24" s="93">
        <v>113</v>
      </c>
      <c r="G24" s="355">
        <f t="shared" si="2"/>
        <v>288.49557522123894</v>
      </c>
      <c r="H24" s="93">
        <v>1540</v>
      </c>
      <c r="I24" s="93">
        <v>600</v>
      </c>
      <c r="J24" s="355">
        <f t="shared" si="3"/>
        <v>156.66666666666669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3198</v>
      </c>
      <c r="F27" s="93">
        <v>3008</v>
      </c>
      <c r="G27" s="355">
        <f t="shared" si="2"/>
        <v>6.3164893617021249</v>
      </c>
      <c r="H27" s="93">
        <v>17587</v>
      </c>
      <c r="I27" s="93">
        <v>17259</v>
      </c>
      <c r="J27" s="355">
        <f t="shared" si="3"/>
        <v>1.9004577321976939</v>
      </c>
    </row>
    <row r="28" spans="2:10" x14ac:dyDescent="0.25">
      <c r="B28" s="89"/>
      <c r="C28" s="17" t="s">
        <v>121</v>
      </c>
      <c r="D28" s="38">
        <v>16</v>
      </c>
      <c r="E28" s="93">
        <v>224</v>
      </c>
      <c r="F28" s="93">
        <v>107</v>
      </c>
      <c r="G28" s="355">
        <f t="shared" si="2"/>
        <v>109.34579439252335</v>
      </c>
      <c r="H28" s="93">
        <v>1284</v>
      </c>
      <c r="I28" s="93">
        <v>839</v>
      </c>
      <c r="J28" s="355">
        <f t="shared" si="3"/>
        <v>53.039332538736573</v>
      </c>
    </row>
    <row r="29" spans="2:10" x14ac:dyDescent="0.25">
      <c r="B29" s="89"/>
      <c r="C29" s="17" t="s">
        <v>122</v>
      </c>
      <c r="D29" s="38">
        <v>17</v>
      </c>
      <c r="E29" s="93">
        <v>105293</v>
      </c>
      <c r="F29" s="93">
        <v>77636</v>
      </c>
      <c r="G29" s="355">
        <f t="shared" si="2"/>
        <v>35.623937348652674</v>
      </c>
      <c r="H29" s="93">
        <v>592472</v>
      </c>
      <c r="I29" s="93">
        <v>504120</v>
      </c>
      <c r="J29" s="355">
        <f t="shared" si="3"/>
        <v>17.525985876378641</v>
      </c>
    </row>
    <row r="30" spans="2:10" x14ac:dyDescent="0.25">
      <c r="B30" s="89"/>
      <c r="C30" s="17" t="s">
        <v>124</v>
      </c>
      <c r="D30" s="38">
        <v>18</v>
      </c>
      <c r="E30" s="93">
        <v>18068</v>
      </c>
      <c r="F30" s="93">
        <v>19282</v>
      </c>
      <c r="G30" s="355">
        <f t="shared" si="2"/>
        <v>-6.2960273830515519</v>
      </c>
      <c r="H30" s="93">
        <v>59381</v>
      </c>
      <c r="I30" s="93">
        <v>54517</v>
      </c>
      <c r="J30" s="355">
        <f t="shared" si="3"/>
        <v>8.9219876368838982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3</v>
      </c>
      <c r="I31" s="93">
        <v>131</v>
      </c>
      <c r="J31" s="355">
        <f t="shared" si="3"/>
        <v>-97.709923664122144</v>
      </c>
    </row>
    <row r="32" spans="2:10" x14ac:dyDescent="0.25">
      <c r="B32" s="89"/>
      <c r="C32" s="17" t="s">
        <v>126</v>
      </c>
      <c r="D32" s="38">
        <v>20</v>
      </c>
      <c r="E32" s="93">
        <v>20219</v>
      </c>
      <c r="F32" s="93">
        <v>17199</v>
      </c>
      <c r="G32" s="355">
        <f t="shared" si="2"/>
        <v>17.559160416303271</v>
      </c>
      <c r="H32" s="93">
        <v>106766</v>
      </c>
      <c r="I32" s="93">
        <v>105334</v>
      </c>
      <c r="J32" s="355">
        <f t="shared" si="3"/>
        <v>1.3594850665502207</v>
      </c>
    </row>
    <row r="33" spans="2:10" x14ac:dyDescent="0.25">
      <c r="B33" s="89"/>
      <c r="C33" s="17" t="s">
        <v>127</v>
      </c>
      <c r="D33" s="38">
        <v>21</v>
      </c>
      <c r="E33" s="93">
        <v>37859</v>
      </c>
      <c r="F33" s="93">
        <v>30966</v>
      </c>
      <c r="G33" s="355">
        <f t="shared" si="2"/>
        <v>22.259897952593178</v>
      </c>
      <c r="H33" s="93">
        <v>202807</v>
      </c>
      <c r="I33" s="93">
        <v>233101</v>
      </c>
      <c r="J33" s="355">
        <f t="shared" si="3"/>
        <v>-12.996083242886129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774343</v>
      </c>
      <c r="F34" s="129">
        <f>SUM(F11:F33)</f>
        <v>762834</v>
      </c>
      <c r="G34" s="357">
        <f t="shared" si="2"/>
        <v>1.5087161820265038</v>
      </c>
      <c r="H34" s="75">
        <f>SUM(H11:H33)</f>
        <v>3954445</v>
      </c>
      <c r="I34" s="75">
        <f>SUM(I11:I33)</f>
        <v>4061375</v>
      </c>
      <c r="J34" s="357">
        <f t="shared" si="3"/>
        <v>-2.6328521744483027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2943243</v>
      </c>
      <c r="F12" s="165"/>
      <c r="G12" s="166">
        <v>0</v>
      </c>
      <c r="H12" s="166">
        <v>942484</v>
      </c>
      <c r="I12" s="166">
        <v>111110</v>
      </c>
      <c r="J12" s="166">
        <v>0</v>
      </c>
      <c r="K12" s="166">
        <v>1634522</v>
      </c>
      <c r="L12" s="166">
        <v>2376674</v>
      </c>
      <c r="M12" s="166">
        <f>E12-G12-H12+I12+J12+K12+L12</f>
        <v>6123065</v>
      </c>
    </row>
    <row r="13" spans="2:13" x14ac:dyDescent="0.25">
      <c r="B13" s="149"/>
      <c r="C13" s="137" t="s">
        <v>106</v>
      </c>
      <c r="D13" s="159">
        <v>2</v>
      </c>
      <c r="E13" s="164">
        <v>6550410</v>
      </c>
      <c r="F13" s="165"/>
      <c r="G13" s="166">
        <v>0</v>
      </c>
      <c r="H13" s="166">
        <v>24677</v>
      </c>
      <c r="I13" s="166">
        <v>0</v>
      </c>
      <c r="J13" s="166">
        <v>0</v>
      </c>
      <c r="K13" s="166">
        <v>17746</v>
      </c>
      <c r="L13" s="166">
        <v>536634</v>
      </c>
      <c r="M13" s="166">
        <f t="shared" ref="M13:M19" si="0">E13-G13-H13+I13+J13+K13+L13</f>
        <v>7080113</v>
      </c>
    </row>
    <row r="14" spans="2:13" x14ac:dyDescent="0.25">
      <c r="B14" s="149"/>
      <c r="C14" s="137" t="s">
        <v>107</v>
      </c>
      <c r="D14" s="159">
        <v>3</v>
      </c>
      <c r="E14" s="164">
        <v>1279842</v>
      </c>
      <c r="F14" s="165"/>
      <c r="G14" s="166">
        <v>0</v>
      </c>
      <c r="H14" s="166">
        <v>473388</v>
      </c>
      <c r="I14" s="166">
        <v>1441431</v>
      </c>
      <c r="J14" s="166">
        <v>0</v>
      </c>
      <c r="K14" s="166">
        <v>34295</v>
      </c>
      <c r="L14" s="166">
        <v>251584</v>
      </c>
      <c r="M14" s="166">
        <f t="shared" si="0"/>
        <v>2533764</v>
      </c>
    </row>
    <row r="15" spans="2:13" x14ac:dyDescent="0.25">
      <c r="B15" s="149"/>
      <c r="C15" s="137" t="s">
        <v>108</v>
      </c>
      <c r="D15" s="159">
        <v>4</v>
      </c>
      <c r="E15" s="164">
        <v>11443394</v>
      </c>
      <c r="F15" s="165"/>
      <c r="G15" s="166">
        <v>870</v>
      </c>
      <c r="H15" s="166">
        <v>78241</v>
      </c>
      <c r="I15" s="166">
        <v>0</v>
      </c>
      <c r="J15" s="166">
        <v>0</v>
      </c>
      <c r="K15" s="166">
        <v>1587912</v>
      </c>
      <c r="L15" s="166">
        <v>3728269</v>
      </c>
      <c r="M15" s="166">
        <f t="shared" si="0"/>
        <v>16680464</v>
      </c>
    </row>
    <row r="16" spans="2:13" x14ac:dyDescent="0.25">
      <c r="B16" s="149"/>
      <c r="C16" s="137" t="s">
        <v>109</v>
      </c>
      <c r="D16" s="159">
        <v>5</v>
      </c>
      <c r="E16" s="164">
        <v>4079124</v>
      </c>
      <c r="F16" s="165"/>
      <c r="G16" s="166">
        <v>6993</v>
      </c>
      <c r="H16" s="166">
        <v>61202</v>
      </c>
      <c r="I16" s="166">
        <v>0</v>
      </c>
      <c r="J16" s="166">
        <v>8596</v>
      </c>
      <c r="K16" s="166">
        <v>147706</v>
      </c>
      <c r="L16" s="166">
        <v>463097</v>
      </c>
      <c r="M16" s="166">
        <f t="shared" si="0"/>
        <v>4630328</v>
      </c>
    </row>
    <row r="17" spans="2:13" x14ac:dyDescent="0.25">
      <c r="B17" s="149"/>
      <c r="C17" s="137" t="s">
        <v>110</v>
      </c>
      <c r="D17" s="159">
        <v>6</v>
      </c>
      <c r="E17" s="164">
        <v>913949</v>
      </c>
      <c r="F17" s="165"/>
      <c r="G17" s="166">
        <v>0</v>
      </c>
      <c r="H17" s="166">
        <v>337294</v>
      </c>
      <c r="I17" s="166">
        <v>208</v>
      </c>
      <c r="J17" s="166">
        <v>1836</v>
      </c>
      <c r="K17" s="166">
        <v>62192</v>
      </c>
      <c r="L17" s="166">
        <v>28507</v>
      </c>
      <c r="M17" s="166">
        <f t="shared" si="0"/>
        <v>669398</v>
      </c>
    </row>
    <row r="18" spans="2:13" x14ac:dyDescent="0.25">
      <c r="B18" s="149"/>
      <c r="C18" s="137" t="s">
        <v>111</v>
      </c>
      <c r="D18" s="159">
        <v>7</v>
      </c>
      <c r="E18" s="164">
        <v>1989214</v>
      </c>
      <c r="F18" s="165"/>
      <c r="G18" s="166">
        <v>219128</v>
      </c>
      <c r="H18" s="166">
        <v>51229</v>
      </c>
      <c r="I18" s="166">
        <v>0</v>
      </c>
      <c r="J18" s="166">
        <v>55880</v>
      </c>
      <c r="K18" s="166">
        <v>0</v>
      </c>
      <c r="L18" s="166">
        <v>7207</v>
      </c>
      <c r="M18" s="166">
        <f t="shared" si="0"/>
        <v>1781944</v>
      </c>
    </row>
    <row r="19" spans="2:13" x14ac:dyDescent="0.25">
      <c r="B19" s="157"/>
      <c r="C19" s="137" t="s">
        <v>112</v>
      </c>
      <c r="D19" s="159">
        <v>8</v>
      </c>
      <c r="E19" s="164">
        <v>1128277</v>
      </c>
      <c r="F19" s="165"/>
      <c r="G19" s="166">
        <v>293</v>
      </c>
      <c r="H19" s="166">
        <v>540134</v>
      </c>
      <c r="I19" s="166">
        <v>15262</v>
      </c>
      <c r="J19" s="166">
        <v>13544</v>
      </c>
      <c r="K19" s="166">
        <v>448405</v>
      </c>
      <c r="L19" s="166">
        <v>85739</v>
      </c>
      <c r="M19" s="166">
        <f t="shared" si="0"/>
        <v>1150800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1274674</v>
      </c>
      <c r="F22" s="165"/>
      <c r="G22" s="166">
        <v>29692</v>
      </c>
      <c r="H22" s="166">
        <v>238843</v>
      </c>
      <c r="I22" s="166">
        <v>71043</v>
      </c>
      <c r="J22" s="166">
        <v>0</v>
      </c>
      <c r="K22" s="166">
        <v>120780</v>
      </c>
      <c r="L22" s="166">
        <v>537483</v>
      </c>
      <c r="M22" s="166">
        <f t="shared" ref="M22:M34" si="1">E22-G22-H22+I22+J22+K22+L22</f>
        <v>1735445</v>
      </c>
    </row>
    <row r="23" spans="2:13" x14ac:dyDescent="0.25">
      <c r="B23" s="149"/>
      <c r="C23" s="137" t="s">
        <v>115</v>
      </c>
      <c r="D23" s="159">
        <v>10</v>
      </c>
      <c r="E23" s="164">
        <v>1360668</v>
      </c>
      <c r="F23" s="165"/>
      <c r="G23" s="166">
        <v>1278402</v>
      </c>
      <c r="H23" s="166">
        <v>44811</v>
      </c>
      <c r="I23" s="166">
        <v>106456</v>
      </c>
      <c r="J23" s="166">
        <v>0</v>
      </c>
      <c r="K23" s="166">
        <v>0</v>
      </c>
      <c r="L23" s="166">
        <v>0</v>
      </c>
      <c r="M23" s="166">
        <f t="shared" si="1"/>
        <v>143911</v>
      </c>
    </row>
    <row r="24" spans="2:13" x14ac:dyDescent="0.25">
      <c r="B24" s="149"/>
      <c r="C24" s="137" t="s">
        <v>116</v>
      </c>
      <c r="D24" s="159">
        <v>11</v>
      </c>
      <c r="E24" s="164">
        <v>280922</v>
      </c>
      <c r="F24" s="165"/>
      <c r="G24" s="166">
        <v>0</v>
      </c>
      <c r="H24" s="166">
        <v>180302</v>
      </c>
      <c r="I24" s="166">
        <v>48801</v>
      </c>
      <c r="J24" s="166">
        <v>4072</v>
      </c>
      <c r="K24" s="166">
        <v>1392</v>
      </c>
      <c r="L24" s="166">
        <v>50033</v>
      </c>
      <c r="M24" s="166">
        <f t="shared" si="1"/>
        <v>204918</v>
      </c>
    </row>
    <row r="25" spans="2:13" x14ac:dyDescent="0.25">
      <c r="B25" s="149"/>
      <c r="C25" s="137" t="s">
        <v>117</v>
      </c>
      <c r="D25" s="159">
        <v>12</v>
      </c>
      <c r="E25" s="164">
        <v>19896</v>
      </c>
      <c r="F25" s="165"/>
      <c r="G25" s="166">
        <v>0</v>
      </c>
      <c r="H25" s="166">
        <v>1540</v>
      </c>
      <c r="I25" s="166">
        <v>14257</v>
      </c>
      <c r="J25" s="166">
        <v>0</v>
      </c>
      <c r="K25" s="166">
        <v>1553</v>
      </c>
      <c r="L25" s="166">
        <v>37730</v>
      </c>
      <c r="M25" s="166">
        <f t="shared" si="1"/>
        <v>71896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2099</v>
      </c>
      <c r="M26" s="166">
        <f t="shared" si="1"/>
        <v>2099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817938</v>
      </c>
      <c r="F28" s="165"/>
      <c r="G28" s="166">
        <v>0</v>
      </c>
      <c r="H28" s="166">
        <v>17587</v>
      </c>
      <c r="I28" s="166">
        <v>0</v>
      </c>
      <c r="J28" s="166">
        <v>0</v>
      </c>
      <c r="K28" s="166">
        <v>1340</v>
      </c>
      <c r="L28" s="166">
        <v>1338963</v>
      </c>
      <c r="M28" s="166">
        <f t="shared" si="1"/>
        <v>2140654</v>
      </c>
    </row>
    <row r="29" spans="2:13" x14ac:dyDescent="0.25">
      <c r="B29" s="149"/>
      <c r="C29" s="137" t="s">
        <v>121</v>
      </c>
      <c r="D29" s="159">
        <v>16</v>
      </c>
      <c r="E29" s="164">
        <v>13</v>
      </c>
      <c r="F29" s="165"/>
      <c r="G29" s="166">
        <v>0</v>
      </c>
      <c r="H29" s="166">
        <v>1284</v>
      </c>
      <c r="I29" s="166">
        <v>0</v>
      </c>
      <c r="J29" s="166">
        <v>0</v>
      </c>
      <c r="K29" s="166">
        <v>0</v>
      </c>
      <c r="L29" s="166">
        <v>9159</v>
      </c>
      <c r="M29" s="166">
        <f t="shared" si="1"/>
        <v>7888</v>
      </c>
    </row>
    <row r="30" spans="2:13" x14ac:dyDescent="0.25">
      <c r="B30" s="149"/>
      <c r="C30" s="469" t="s">
        <v>285</v>
      </c>
      <c r="D30" s="159">
        <v>17</v>
      </c>
      <c r="E30" s="164">
        <v>1151253</v>
      </c>
      <c r="F30" s="170"/>
      <c r="G30" s="166">
        <v>0</v>
      </c>
      <c r="H30" s="166">
        <v>592472</v>
      </c>
      <c r="I30" s="166">
        <v>0</v>
      </c>
      <c r="J30" s="166">
        <v>109415</v>
      </c>
      <c r="K30" s="166">
        <v>19736</v>
      </c>
      <c r="L30" s="166">
        <v>432632</v>
      </c>
      <c r="M30" s="166">
        <f t="shared" si="1"/>
        <v>1120564</v>
      </c>
    </row>
    <row r="31" spans="2:13" x14ac:dyDescent="0.25">
      <c r="B31" s="149"/>
      <c r="C31" s="137" t="s">
        <v>124</v>
      </c>
      <c r="D31" s="159">
        <v>18</v>
      </c>
      <c r="E31" s="164">
        <v>1309664</v>
      </c>
      <c r="F31" s="165"/>
      <c r="G31" s="166">
        <v>0</v>
      </c>
      <c r="H31" s="166">
        <v>59381</v>
      </c>
      <c r="I31" s="166">
        <v>0</v>
      </c>
      <c r="J31" s="166">
        <v>0</v>
      </c>
      <c r="K31" s="166">
        <v>298</v>
      </c>
      <c r="L31" s="166">
        <v>26357</v>
      </c>
      <c r="M31" s="166">
        <f t="shared" si="1"/>
        <v>1276938</v>
      </c>
    </row>
    <row r="32" spans="2:13" x14ac:dyDescent="0.25">
      <c r="B32" s="149"/>
      <c r="C32" s="137" t="s">
        <v>125</v>
      </c>
      <c r="D32" s="159">
        <v>19</v>
      </c>
      <c r="E32" s="164">
        <v>652393</v>
      </c>
      <c r="F32" s="165"/>
      <c r="G32" s="166">
        <v>254931</v>
      </c>
      <c r="H32" s="166">
        <v>3</v>
      </c>
      <c r="I32" s="166">
        <v>0</v>
      </c>
      <c r="J32" s="166">
        <v>0</v>
      </c>
      <c r="K32" s="166">
        <v>150242</v>
      </c>
      <c r="L32" s="166">
        <v>14138</v>
      </c>
      <c r="M32" s="166">
        <f t="shared" si="1"/>
        <v>561839</v>
      </c>
    </row>
    <row r="33" spans="2:13" x14ac:dyDescent="0.25">
      <c r="B33" s="149"/>
      <c r="C33" s="137" t="s">
        <v>126</v>
      </c>
      <c r="D33" s="159">
        <v>20</v>
      </c>
      <c r="E33" s="164">
        <v>135093</v>
      </c>
      <c r="F33" s="165"/>
      <c r="G33" s="166">
        <v>0</v>
      </c>
      <c r="H33" s="166">
        <v>106766</v>
      </c>
      <c r="I33" s="166">
        <v>0</v>
      </c>
      <c r="J33" s="166">
        <v>0</v>
      </c>
      <c r="K33" s="166">
        <v>66983</v>
      </c>
      <c r="L33" s="166">
        <v>44775</v>
      </c>
      <c r="M33" s="166">
        <f t="shared" si="1"/>
        <v>140085</v>
      </c>
    </row>
    <row r="34" spans="2:13" x14ac:dyDescent="0.25">
      <c r="B34" s="149"/>
      <c r="C34" s="137" t="s">
        <v>127</v>
      </c>
      <c r="D34" s="159">
        <v>21</v>
      </c>
      <c r="E34" s="164">
        <v>563996</v>
      </c>
      <c r="F34" s="165"/>
      <c r="G34" s="166">
        <v>221548</v>
      </c>
      <c r="H34" s="166">
        <v>202807</v>
      </c>
      <c r="I34" s="166">
        <v>366642</v>
      </c>
      <c r="J34" s="166">
        <v>0</v>
      </c>
      <c r="K34" s="166">
        <v>0</v>
      </c>
      <c r="L34" s="166">
        <v>60746</v>
      </c>
      <c r="M34" s="166">
        <f t="shared" si="1"/>
        <v>567029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37893963</v>
      </c>
      <c r="F35" s="175"/>
      <c r="G35" s="174">
        <f>SUM(G12:G34)</f>
        <v>2011857</v>
      </c>
      <c r="H35" s="174">
        <f t="shared" ref="H35:M35" si="2">SUM(H12:H34)</f>
        <v>3954445</v>
      </c>
      <c r="I35" s="174">
        <f t="shared" si="2"/>
        <v>2175210</v>
      </c>
      <c r="J35" s="174">
        <f t="shared" si="2"/>
        <v>193343</v>
      </c>
      <c r="K35" s="174">
        <f t="shared" si="2"/>
        <v>4295102</v>
      </c>
      <c r="L35" s="174">
        <f t="shared" si="2"/>
        <v>10031826</v>
      </c>
      <c r="M35" s="379">
        <f t="shared" si="2"/>
        <v>48623142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92966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16449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1223476</v>
      </c>
      <c r="F12" s="122">
        <v>18</v>
      </c>
      <c r="G12" s="122">
        <v>74484</v>
      </c>
      <c r="H12" s="122">
        <v>0</v>
      </c>
      <c r="I12" s="122"/>
      <c r="J12" s="123">
        <v>-6434</v>
      </c>
      <c r="K12" s="122">
        <v>-42109</v>
      </c>
      <c r="L12" s="122">
        <f>E12-F12-G12-H12+J12-K12-M12</f>
        <v>6468</v>
      </c>
      <c r="M12" s="122">
        <v>1178181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1676510</v>
      </c>
      <c r="F13" s="122">
        <v>122566</v>
      </c>
      <c r="G13" s="122">
        <v>138353</v>
      </c>
      <c r="H13" s="122">
        <v>0</v>
      </c>
      <c r="I13" s="122"/>
      <c r="J13" s="123">
        <v>18772</v>
      </c>
      <c r="K13" s="122">
        <v>113676</v>
      </c>
      <c r="L13" s="122">
        <f t="shared" ref="L13:L19" si="0">E13-F13-G13-H13+J13-K13-M13</f>
        <v>7151</v>
      </c>
      <c r="M13" s="122">
        <v>1313536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508402</v>
      </c>
      <c r="F14" s="122">
        <v>17801</v>
      </c>
      <c r="G14" s="122">
        <v>212908</v>
      </c>
      <c r="H14" s="122">
        <v>0</v>
      </c>
      <c r="I14" s="122"/>
      <c r="J14" s="123">
        <v>-7089</v>
      </c>
      <c r="K14" s="122">
        <v>-10459</v>
      </c>
      <c r="L14" s="122">
        <f t="shared" si="0"/>
        <v>1706</v>
      </c>
      <c r="M14" s="122">
        <v>279357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3577924</v>
      </c>
      <c r="F15" s="122">
        <v>105095</v>
      </c>
      <c r="G15" s="122">
        <v>477353</v>
      </c>
      <c r="H15" s="122">
        <v>0</v>
      </c>
      <c r="I15" s="122"/>
      <c r="J15" s="123">
        <v>-97914</v>
      </c>
      <c r="K15" s="122">
        <v>161393</v>
      </c>
      <c r="L15" s="122">
        <f t="shared" si="0"/>
        <v>-58854</v>
      </c>
      <c r="M15" s="122">
        <v>2795023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988827</v>
      </c>
      <c r="F16" s="122">
        <v>53095</v>
      </c>
      <c r="G16" s="122">
        <v>62496</v>
      </c>
      <c r="H16" s="122">
        <v>47328</v>
      </c>
      <c r="I16" s="122"/>
      <c r="J16" s="123">
        <v>94571</v>
      </c>
      <c r="K16" s="122">
        <v>60777</v>
      </c>
      <c r="L16" s="122">
        <f t="shared" si="0"/>
        <v>8479</v>
      </c>
      <c r="M16" s="122">
        <v>851223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212099</v>
      </c>
      <c r="F17" s="122">
        <v>82</v>
      </c>
      <c r="G17" s="122">
        <v>422</v>
      </c>
      <c r="H17" s="122">
        <v>0</v>
      </c>
      <c r="I17" s="122"/>
      <c r="J17" s="123">
        <v>686</v>
      </c>
      <c r="K17" s="122">
        <v>130700</v>
      </c>
      <c r="L17" s="122">
        <f t="shared" si="0"/>
        <v>-2222</v>
      </c>
      <c r="M17" s="122">
        <v>83803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332728</v>
      </c>
      <c r="F18" s="122">
        <v>4938</v>
      </c>
      <c r="G18" s="122">
        <v>214707</v>
      </c>
      <c r="H18" s="122">
        <v>64251</v>
      </c>
      <c r="I18" s="122"/>
      <c r="J18" s="123">
        <v>16117</v>
      </c>
      <c r="K18" s="122">
        <v>-29962</v>
      </c>
      <c r="L18" s="122">
        <f t="shared" si="0"/>
        <v>-542</v>
      </c>
      <c r="M18" s="122">
        <v>95453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225276</v>
      </c>
      <c r="F19" s="122">
        <v>95</v>
      </c>
      <c r="G19" s="122">
        <v>91840</v>
      </c>
      <c r="H19" s="122">
        <v>0</v>
      </c>
      <c r="I19" s="122"/>
      <c r="J19" s="123">
        <v>-11520</v>
      </c>
      <c r="K19" s="122">
        <v>46363</v>
      </c>
      <c r="L19" s="122">
        <f t="shared" si="0"/>
        <v>11107</v>
      </c>
      <c r="M19" s="122">
        <v>64351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357173</v>
      </c>
      <c r="F22" s="122">
        <v>2507</v>
      </c>
      <c r="G22" s="122">
        <v>30411</v>
      </c>
      <c r="H22" s="122">
        <v>0</v>
      </c>
      <c r="I22" s="122"/>
      <c r="J22" s="123">
        <v>1</v>
      </c>
      <c r="K22" s="122">
        <v>1321</v>
      </c>
      <c r="L22" s="122">
        <f t="shared" ref="L22:L34" si="1">E22-F22-G22-H22+J22-K22-M22</f>
        <v>-2548</v>
      </c>
      <c r="M22" s="122">
        <v>325483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32449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16</v>
      </c>
      <c r="L23" s="122">
        <f t="shared" si="1"/>
        <v>-282</v>
      </c>
      <c r="M23" s="122">
        <v>32715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48754</v>
      </c>
      <c r="F24" s="122">
        <v>12470</v>
      </c>
      <c r="G24" s="122">
        <v>22113</v>
      </c>
      <c r="H24" s="122">
        <v>0</v>
      </c>
      <c r="I24" s="122"/>
      <c r="J24" s="123">
        <v>-4975</v>
      </c>
      <c r="K24" s="122">
        <v>-6255</v>
      </c>
      <c r="L24" s="122">
        <f t="shared" si="1"/>
        <v>1027</v>
      </c>
      <c r="M24" s="122">
        <v>14424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12867</v>
      </c>
      <c r="F25" s="122">
        <v>611</v>
      </c>
      <c r="G25" s="122">
        <v>1731</v>
      </c>
      <c r="H25" s="122">
        <v>0</v>
      </c>
      <c r="I25" s="122"/>
      <c r="J25" s="123">
        <v>-6</v>
      </c>
      <c r="K25" s="122">
        <v>-604</v>
      </c>
      <c r="L25" s="122">
        <f t="shared" si="1"/>
        <v>21</v>
      </c>
      <c r="M25" s="122">
        <v>11102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332</v>
      </c>
      <c r="F26" s="122">
        <v>0</v>
      </c>
      <c r="G26" s="122">
        <v>282</v>
      </c>
      <c r="H26" s="122">
        <v>0</v>
      </c>
      <c r="I26" s="122"/>
      <c r="J26" s="123">
        <v>0</v>
      </c>
      <c r="K26" s="122">
        <v>-412</v>
      </c>
      <c r="L26" s="122">
        <f t="shared" si="1"/>
        <v>-9</v>
      </c>
      <c r="M26" s="122">
        <v>471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480984</v>
      </c>
      <c r="F28" s="122">
        <v>21708</v>
      </c>
      <c r="G28" s="122">
        <v>19671</v>
      </c>
      <c r="H28" s="122">
        <v>0</v>
      </c>
      <c r="I28" s="122"/>
      <c r="J28" s="123">
        <v>818</v>
      </c>
      <c r="K28" s="122">
        <v>-2117</v>
      </c>
      <c r="L28" s="122">
        <f t="shared" si="1"/>
        <v>-1720</v>
      </c>
      <c r="M28" s="122">
        <v>444260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1398</v>
      </c>
      <c r="F29" s="122">
        <v>22</v>
      </c>
      <c r="G29" s="122">
        <v>0</v>
      </c>
      <c r="H29" s="122">
        <v>0</v>
      </c>
      <c r="I29" s="122"/>
      <c r="J29" s="123">
        <v>0</v>
      </c>
      <c r="K29" s="122">
        <v>-15</v>
      </c>
      <c r="L29" s="122">
        <f t="shared" si="1"/>
        <v>85</v>
      </c>
      <c r="M29" s="122">
        <v>1306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231180</v>
      </c>
      <c r="F30" s="122">
        <v>39420</v>
      </c>
      <c r="G30" s="122">
        <v>104871</v>
      </c>
      <c r="H30" s="122">
        <v>0</v>
      </c>
      <c r="I30" s="122"/>
      <c r="J30" s="123">
        <v>1626</v>
      </c>
      <c r="K30" s="122">
        <v>14445</v>
      </c>
      <c r="L30" s="122">
        <f t="shared" si="1"/>
        <v>-7102</v>
      </c>
      <c r="M30" s="122">
        <v>81172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403102</v>
      </c>
      <c r="F31" s="122">
        <v>21195</v>
      </c>
      <c r="G31" s="122">
        <v>140677</v>
      </c>
      <c r="H31" s="122">
        <v>0</v>
      </c>
      <c r="I31" s="122"/>
      <c r="J31" s="123">
        <v>-881</v>
      </c>
      <c r="K31" s="122">
        <v>44493</v>
      </c>
      <c r="L31" s="122">
        <f t="shared" si="1"/>
        <v>8511</v>
      </c>
      <c r="M31" s="122">
        <v>187345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119688</v>
      </c>
      <c r="F32" s="122">
        <v>105</v>
      </c>
      <c r="G32" s="122">
        <v>50867</v>
      </c>
      <c r="H32" s="122">
        <v>0</v>
      </c>
      <c r="I32" s="122"/>
      <c r="J32" s="123">
        <v>0</v>
      </c>
      <c r="K32" s="122">
        <v>15199</v>
      </c>
      <c r="L32" s="122">
        <f t="shared" si="1"/>
        <v>-2289</v>
      </c>
      <c r="M32" s="122">
        <v>55806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29684</v>
      </c>
      <c r="F33" s="122">
        <v>5341</v>
      </c>
      <c r="G33" s="122">
        <v>12065</v>
      </c>
      <c r="H33" s="122">
        <v>0</v>
      </c>
      <c r="I33" s="122"/>
      <c r="J33" s="123">
        <v>605</v>
      </c>
      <c r="K33" s="122">
        <v>-1814</v>
      </c>
      <c r="L33" s="122">
        <f t="shared" si="1"/>
        <v>1510</v>
      </c>
      <c r="M33" s="122">
        <v>13187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143636</v>
      </c>
      <c r="F34" s="122">
        <v>0</v>
      </c>
      <c r="G34" s="122">
        <v>8199</v>
      </c>
      <c r="H34" s="122">
        <v>0</v>
      </c>
      <c r="I34" s="122"/>
      <c r="J34" s="123">
        <v>-4377</v>
      </c>
      <c r="K34" s="122">
        <v>28318</v>
      </c>
      <c r="L34" s="122">
        <f t="shared" si="1"/>
        <v>-4519</v>
      </c>
      <c r="M34" s="122">
        <v>107261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10606489</v>
      </c>
      <c r="F35" s="127">
        <f>SUM(F12:F34)</f>
        <v>407069</v>
      </c>
      <c r="G35" s="127">
        <f>SUM(G12:G34)</f>
        <v>1663450</v>
      </c>
      <c r="H35" s="127">
        <f>SUM(H12:H34)</f>
        <v>111579</v>
      </c>
      <c r="I35" s="127"/>
      <c r="J35" s="128">
        <f>SUM(J12:J34)</f>
        <v>0</v>
      </c>
      <c r="K35" s="129">
        <f>SUM(K12:K34)</f>
        <v>522954</v>
      </c>
      <c r="L35" s="129">
        <f>SUM(L12:L34)</f>
        <v>-34022</v>
      </c>
      <c r="M35" s="127">
        <f>SUM(M12:M34)</f>
        <v>7935459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472095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40307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7423057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74502</v>
      </c>
      <c r="F11" s="93">
        <v>42273</v>
      </c>
      <c r="G11" s="355">
        <f t="shared" ref="G11:G18" si="0">IF(AND(F11&gt; 0,E11&gt;0,E11&lt;=F11*6),E11/F11*100-100,"-")</f>
        <v>76.24015328933362</v>
      </c>
      <c r="H11" s="93">
        <v>232196</v>
      </c>
      <c r="I11" s="93">
        <v>176124</v>
      </c>
      <c r="J11" s="355">
        <f t="shared" ref="J11:J18" si="1">IF(AND(I11&gt; 0,H11&gt;0,H11&lt;=I11*6),H11/I11*100-100,"-")</f>
        <v>31.83666053462332</v>
      </c>
    </row>
    <row r="12" spans="2:14" x14ac:dyDescent="0.25">
      <c r="B12" s="89"/>
      <c r="C12" s="17" t="s">
        <v>106</v>
      </c>
      <c r="D12" s="38">
        <v>2</v>
      </c>
      <c r="E12" s="93">
        <v>260919</v>
      </c>
      <c r="F12" s="93">
        <v>283243</v>
      </c>
      <c r="G12" s="355">
        <f t="shared" si="0"/>
        <v>-7.8815716540214567</v>
      </c>
      <c r="H12" s="93">
        <v>1194035</v>
      </c>
      <c r="I12" s="93">
        <v>1338143</v>
      </c>
      <c r="J12" s="355">
        <f t="shared" si="1"/>
        <v>-10.76925261350992</v>
      </c>
    </row>
    <row r="13" spans="2:14" x14ac:dyDescent="0.25">
      <c r="B13" s="89"/>
      <c r="C13" s="17" t="s">
        <v>107</v>
      </c>
      <c r="D13" s="38">
        <v>3</v>
      </c>
      <c r="E13" s="93">
        <v>230709</v>
      </c>
      <c r="F13" s="93">
        <v>179480</v>
      </c>
      <c r="G13" s="355">
        <f t="shared" si="0"/>
        <v>28.543013149097391</v>
      </c>
      <c r="H13" s="93">
        <v>1196079</v>
      </c>
      <c r="I13" s="93">
        <v>1058386</v>
      </c>
      <c r="J13" s="355">
        <f t="shared" si="1"/>
        <v>13.009714792145772</v>
      </c>
    </row>
    <row r="14" spans="2:14" x14ac:dyDescent="0.25">
      <c r="B14" s="89"/>
      <c r="C14" s="17" t="s">
        <v>108</v>
      </c>
      <c r="D14" s="38">
        <v>4</v>
      </c>
      <c r="E14" s="93">
        <v>582448</v>
      </c>
      <c r="F14" s="93">
        <v>564635</v>
      </c>
      <c r="G14" s="355">
        <f t="shared" si="0"/>
        <v>3.1547814074579037</v>
      </c>
      <c r="H14" s="93">
        <v>3068742</v>
      </c>
      <c r="I14" s="93">
        <v>2660083</v>
      </c>
      <c r="J14" s="355">
        <f t="shared" si="1"/>
        <v>15.362640940151124</v>
      </c>
    </row>
    <row r="15" spans="2:14" x14ac:dyDescent="0.25">
      <c r="B15" s="89"/>
      <c r="C15" s="17" t="s">
        <v>109</v>
      </c>
      <c r="D15" s="38">
        <v>5</v>
      </c>
      <c r="E15" s="93">
        <v>115591</v>
      </c>
      <c r="F15" s="93">
        <v>141219</v>
      </c>
      <c r="G15" s="355">
        <f t="shared" si="0"/>
        <v>-18.147699672140433</v>
      </c>
      <c r="H15" s="93">
        <v>618024</v>
      </c>
      <c r="I15" s="93">
        <v>620430</v>
      </c>
      <c r="J15" s="355">
        <f t="shared" si="1"/>
        <v>-0.38779556114307923</v>
      </c>
    </row>
    <row r="16" spans="2:14" x14ac:dyDescent="0.25">
      <c r="B16" s="89"/>
      <c r="C16" s="17" t="s">
        <v>110</v>
      </c>
      <c r="D16" s="38">
        <v>6</v>
      </c>
      <c r="E16" s="93">
        <v>504</v>
      </c>
      <c r="F16" s="93">
        <v>620</v>
      </c>
      <c r="G16" s="355">
        <f t="shared" si="0"/>
        <v>-18.709677419354847</v>
      </c>
      <c r="H16" s="93">
        <v>45812</v>
      </c>
      <c r="I16" s="93">
        <v>55462</v>
      </c>
      <c r="J16" s="355">
        <f t="shared" si="1"/>
        <v>-17.399300421910496</v>
      </c>
    </row>
    <row r="17" spans="2:10" x14ac:dyDescent="0.25">
      <c r="B17" s="89"/>
      <c r="C17" s="17" t="s">
        <v>111</v>
      </c>
      <c r="D17" s="38">
        <v>7</v>
      </c>
      <c r="E17" s="93">
        <v>219645</v>
      </c>
      <c r="F17" s="93">
        <v>196551</v>
      </c>
      <c r="G17" s="355">
        <f t="shared" si="0"/>
        <v>11.749622235450346</v>
      </c>
      <c r="H17" s="93">
        <v>1014070</v>
      </c>
      <c r="I17" s="93">
        <v>672161</v>
      </c>
      <c r="J17" s="355">
        <f t="shared" si="1"/>
        <v>50.867128559972969</v>
      </c>
    </row>
    <row r="18" spans="2:10" x14ac:dyDescent="0.25">
      <c r="B18" s="105"/>
      <c r="C18" s="17" t="s">
        <v>112</v>
      </c>
      <c r="D18" s="38">
        <v>8</v>
      </c>
      <c r="E18" s="93">
        <v>91935</v>
      </c>
      <c r="F18" s="93">
        <v>62123</v>
      </c>
      <c r="G18" s="355">
        <f t="shared" si="0"/>
        <v>47.988667643223948</v>
      </c>
      <c r="H18" s="93">
        <v>528451</v>
      </c>
      <c r="I18" s="93">
        <v>409770</v>
      </c>
      <c r="J18" s="355">
        <f t="shared" si="1"/>
        <v>28.962832808648756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32918</v>
      </c>
      <c r="F21" s="93">
        <v>21082</v>
      </c>
      <c r="G21" s="355">
        <f t="shared" ref="G21:G34" si="2">IF(AND(F21&gt; 0,E21&gt;0,E21&lt;=F21*6),E21/F21*100-100,"-")</f>
        <v>56.142680960060716</v>
      </c>
      <c r="H21" s="93">
        <v>117402</v>
      </c>
      <c r="I21" s="93">
        <v>79474</v>
      </c>
      <c r="J21" s="355">
        <f t="shared" ref="J21:J34" si="3">IF(AND(I21&gt; 0,H21&gt;0,H21&lt;=I21*6),H21/I21*100-100,"-")</f>
        <v>47.723783879004458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34583</v>
      </c>
      <c r="F23" s="93">
        <v>7947</v>
      </c>
      <c r="G23" s="355">
        <f t="shared" si="2"/>
        <v>335.17050459292818</v>
      </c>
      <c r="H23" s="93">
        <v>108743</v>
      </c>
      <c r="I23" s="93">
        <v>54740</v>
      </c>
      <c r="J23" s="355">
        <f t="shared" si="3"/>
        <v>98.653635367190361</v>
      </c>
    </row>
    <row r="24" spans="2:10" x14ac:dyDescent="0.25">
      <c r="B24" s="89"/>
      <c r="C24" s="17" t="s">
        <v>117</v>
      </c>
      <c r="D24" s="38">
        <v>12</v>
      </c>
      <c r="E24" s="93">
        <v>2342</v>
      </c>
      <c r="F24" s="93">
        <v>3576</v>
      </c>
      <c r="G24" s="355">
        <f t="shared" si="2"/>
        <v>-34.507829977628631</v>
      </c>
      <c r="H24" s="93">
        <v>16308</v>
      </c>
      <c r="I24" s="93">
        <v>34452</v>
      </c>
      <c r="J24" s="355">
        <f t="shared" si="3"/>
        <v>-52.664576802507831</v>
      </c>
    </row>
    <row r="25" spans="2:10" x14ac:dyDescent="0.25">
      <c r="B25" s="89"/>
      <c r="C25" s="17" t="s">
        <v>118</v>
      </c>
      <c r="D25" s="38">
        <v>13</v>
      </c>
      <c r="E25" s="93">
        <v>282</v>
      </c>
      <c r="F25" s="93">
        <v>100</v>
      </c>
      <c r="G25" s="355">
        <f t="shared" si="2"/>
        <v>182</v>
      </c>
      <c r="H25" s="93">
        <v>872</v>
      </c>
      <c r="I25" s="93">
        <v>543</v>
      </c>
      <c r="J25" s="355">
        <f t="shared" si="3"/>
        <v>60.589318600368301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41379</v>
      </c>
      <c r="F27" s="93">
        <v>43355</v>
      </c>
      <c r="G27" s="355">
        <f t="shared" si="2"/>
        <v>-4.557721139430285</v>
      </c>
      <c r="H27" s="93">
        <v>276395</v>
      </c>
      <c r="I27" s="93">
        <v>413365</v>
      </c>
      <c r="J27" s="355">
        <f t="shared" si="3"/>
        <v>-33.135364629322751</v>
      </c>
    </row>
    <row r="28" spans="2:10" x14ac:dyDescent="0.25">
      <c r="B28" s="89"/>
      <c r="C28" s="17" t="s">
        <v>121</v>
      </c>
      <c r="D28" s="38">
        <v>16</v>
      </c>
      <c r="E28" s="93">
        <v>22</v>
      </c>
      <c r="F28" s="93">
        <v>1</v>
      </c>
      <c r="G28" s="355" t="str">
        <f t="shared" si="2"/>
        <v>-</v>
      </c>
      <c r="H28" s="93">
        <v>30</v>
      </c>
      <c r="I28" s="93">
        <v>10</v>
      </c>
      <c r="J28" s="355">
        <f t="shared" si="3"/>
        <v>200</v>
      </c>
    </row>
    <row r="29" spans="2:10" x14ac:dyDescent="0.25">
      <c r="B29" s="89"/>
      <c r="C29" s="17" t="s">
        <v>122</v>
      </c>
      <c r="D29" s="38">
        <v>17</v>
      </c>
      <c r="E29" s="93">
        <v>144291</v>
      </c>
      <c r="F29" s="93">
        <v>86531</v>
      </c>
      <c r="G29" s="355">
        <f t="shared" si="2"/>
        <v>66.75064427777329</v>
      </c>
      <c r="H29" s="93">
        <v>754111</v>
      </c>
      <c r="I29" s="93">
        <v>581880</v>
      </c>
      <c r="J29" s="355">
        <f t="shared" si="3"/>
        <v>29.599058225063601</v>
      </c>
    </row>
    <row r="30" spans="2:10" x14ac:dyDescent="0.25">
      <c r="B30" s="89"/>
      <c r="C30" s="17" t="s">
        <v>124</v>
      </c>
      <c r="D30" s="38">
        <v>18</v>
      </c>
      <c r="E30" s="93">
        <v>161872</v>
      </c>
      <c r="F30" s="93">
        <v>158816</v>
      </c>
      <c r="G30" s="355">
        <f t="shared" si="2"/>
        <v>1.92423937134798</v>
      </c>
      <c r="H30" s="93">
        <v>599544</v>
      </c>
      <c r="I30" s="93">
        <v>598439</v>
      </c>
      <c r="J30" s="355">
        <f t="shared" si="3"/>
        <v>0.18464705675933146</v>
      </c>
    </row>
    <row r="31" spans="2:10" x14ac:dyDescent="0.25">
      <c r="B31" s="89"/>
      <c r="C31" s="17" t="s">
        <v>125</v>
      </c>
      <c r="D31" s="38">
        <v>19</v>
      </c>
      <c r="E31" s="93">
        <v>50972</v>
      </c>
      <c r="F31" s="93">
        <v>62845</v>
      </c>
      <c r="G31" s="355">
        <f t="shared" si="2"/>
        <v>-18.892513326438063</v>
      </c>
      <c r="H31" s="93">
        <v>235727</v>
      </c>
      <c r="I31" s="93">
        <v>372693</v>
      </c>
      <c r="J31" s="355">
        <f t="shared" si="3"/>
        <v>-36.750354849702035</v>
      </c>
    </row>
    <row r="32" spans="2:10" x14ac:dyDescent="0.25">
      <c r="B32" s="89"/>
      <c r="C32" s="17" t="s">
        <v>126</v>
      </c>
      <c r="D32" s="38">
        <v>20</v>
      </c>
      <c r="E32" s="93">
        <v>17406</v>
      </c>
      <c r="F32" s="93">
        <v>13809</v>
      </c>
      <c r="G32" s="355">
        <f t="shared" si="2"/>
        <v>26.048229415598527</v>
      </c>
      <c r="H32" s="93">
        <v>102609</v>
      </c>
      <c r="I32" s="93">
        <v>93843</v>
      </c>
      <c r="J32" s="355">
        <f t="shared" si="3"/>
        <v>9.3411335954732806</v>
      </c>
    </row>
    <row r="33" spans="2:10" x14ac:dyDescent="0.25">
      <c r="B33" s="89"/>
      <c r="C33" s="17" t="s">
        <v>127</v>
      </c>
      <c r="D33" s="38">
        <v>21</v>
      </c>
      <c r="E33" s="93">
        <v>8199</v>
      </c>
      <c r="F33" s="93">
        <v>8730</v>
      </c>
      <c r="G33" s="355">
        <f t="shared" si="2"/>
        <v>-6.0824742268041234</v>
      </c>
      <c r="H33" s="93">
        <v>48965</v>
      </c>
      <c r="I33" s="93">
        <v>44410</v>
      </c>
      <c r="J33" s="355">
        <f t="shared" si="3"/>
        <v>10.256698941679801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2070519</v>
      </c>
      <c r="F34" s="129">
        <f>SUM(F11:F33)</f>
        <v>1876936</v>
      </c>
      <c r="G34" s="357">
        <f t="shared" si="2"/>
        <v>10.313777347762539</v>
      </c>
      <c r="H34" s="75">
        <f>SUM(H11:H33)</f>
        <v>10158115</v>
      </c>
      <c r="I34" s="75">
        <f>SUM(I11:I33)</f>
        <v>9264408</v>
      </c>
      <c r="J34" s="357">
        <f t="shared" si="3"/>
        <v>9.6466714332961203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47328</v>
      </c>
      <c r="F15" s="93">
        <v>34690</v>
      </c>
      <c r="G15" s="355">
        <f t="shared" si="0"/>
        <v>36.431248198328063</v>
      </c>
      <c r="H15" s="93">
        <v>261733</v>
      </c>
      <c r="I15" s="93">
        <v>223018</v>
      </c>
      <c r="J15" s="355">
        <f t="shared" si="1"/>
        <v>17.35958532495134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64251</v>
      </c>
      <c r="F17" s="93">
        <v>61680</v>
      </c>
      <c r="G17" s="355">
        <f t="shared" si="0"/>
        <v>4.1682879377432016</v>
      </c>
      <c r="H17" s="93">
        <v>279817</v>
      </c>
      <c r="I17" s="93">
        <v>350882</v>
      </c>
      <c r="J17" s="355">
        <f t="shared" si="1"/>
        <v>-20.25324753050883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111579</v>
      </c>
      <c r="F34" s="129">
        <f>SUM(F11:F33)</f>
        <v>96370</v>
      </c>
      <c r="G34" s="357">
        <f t="shared" si="2"/>
        <v>15.781882328525469</v>
      </c>
      <c r="H34" s="75">
        <f>SUM(H11:H33)</f>
        <v>541550</v>
      </c>
      <c r="I34" s="75">
        <f>SUM(I11:I33)</f>
        <v>573900</v>
      </c>
      <c r="J34" s="357">
        <f t="shared" si="3"/>
        <v>-5.6368705349364063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1178181</v>
      </c>
      <c r="F11" s="123"/>
      <c r="G11" s="123">
        <v>906385</v>
      </c>
      <c r="H11" s="355">
        <f>IF(AND(G11&gt; 0,E11&gt;0,E11&lt;=G11*6),E11/G11*100-100,"-")</f>
        <v>29.986815757100999</v>
      </c>
      <c r="I11" s="187">
        <v>5861018</v>
      </c>
      <c r="J11" s="123"/>
      <c r="K11" s="123">
        <v>4820487</v>
      </c>
      <c r="L11" s="355">
        <f t="shared" ref="L11:L18" si="0">IF(AND(K11&gt; 0,I11&gt;0,I11&lt;=K11*6),I11/K11*100-100,"-")</f>
        <v>21.585599131374082</v>
      </c>
    </row>
    <row r="12" spans="1:14" x14ac:dyDescent="0.25">
      <c r="B12" s="89"/>
      <c r="C12" s="17" t="s">
        <v>106</v>
      </c>
      <c r="D12" s="38">
        <v>2</v>
      </c>
      <c r="E12" s="371">
        <v>1313536</v>
      </c>
      <c r="F12" s="195" t="s">
        <v>123</v>
      </c>
      <c r="G12" s="123">
        <v>1241316</v>
      </c>
      <c r="H12" s="355">
        <f t="shared" ref="H12:H18" si="1">IF(AND(G12&gt; 0,E12&gt;0,E12&lt;=G12*6),E12/G12*100-100,"-")</f>
        <v>5.8180189411882282</v>
      </c>
      <c r="I12" s="187">
        <v>5988995</v>
      </c>
      <c r="J12" s="196" t="s">
        <v>168</v>
      </c>
      <c r="K12" s="123">
        <v>6364132</v>
      </c>
      <c r="L12" s="355">
        <f t="shared" si="0"/>
        <v>-5.8945508986928701</v>
      </c>
    </row>
    <row r="13" spans="1:14" x14ac:dyDescent="0.25">
      <c r="B13" s="89"/>
      <c r="C13" s="17" t="s">
        <v>107</v>
      </c>
      <c r="D13" s="38">
        <v>3</v>
      </c>
      <c r="E13" s="371">
        <v>279357</v>
      </c>
      <c r="F13" s="123"/>
      <c r="G13" s="123">
        <v>273451</v>
      </c>
      <c r="H13" s="355">
        <f t="shared" si="1"/>
        <v>2.1598019389214187</v>
      </c>
      <c r="I13" s="187">
        <v>1321779</v>
      </c>
      <c r="J13" s="197"/>
      <c r="K13" s="123">
        <v>1470617</v>
      </c>
      <c r="L13" s="355">
        <f t="shared" si="0"/>
        <v>-10.120786037425106</v>
      </c>
    </row>
    <row r="14" spans="1:14" x14ac:dyDescent="0.25">
      <c r="B14" s="89"/>
      <c r="C14" s="17" t="s">
        <v>108</v>
      </c>
      <c r="D14" s="38">
        <v>4</v>
      </c>
      <c r="E14" s="371">
        <v>2795023</v>
      </c>
      <c r="F14" s="123"/>
      <c r="G14" s="123">
        <v>2711417</v>
      </c>
      <c r="H14" s="355">
        <f t="shared" si="1"/>
        <v>3.0834799663792154</v>
      </c>
      <c r="I14" s="187">
        <v>12997920</v>
      </c>
      <c r="J14" s="197"/>
      <c r="K14" s="123">
        <v>13999475</v>
      </c>
      <c r="L14" s="355">
        <f t="shared" si="0"/>
        <v>-7.154232569435635</v>
      </c>
    </row>
    <row r="15" spans="1:14" x14ac:dyDescent="0.25">
      <c r="B15" s="89"/>
      <c r="C15" s="17" t="s">
        <v>109</v>
      </c>
      <c r="D15" s="38">
        <v>5</v>
      </c>
      <c r="E15" s="371">
        <v>851223</v>
      </c>
      <c r="F15" s="195" t="s">
        <v>167</v>
      </c>
      <c r="G15" s="123">
        <v>1695194</v>
      </c>
      <c r="H15" s="355">
        <f t="shared" si="1"/>
        <v>-49.786101177800305</v>
      </c>
      <c r="I15" s="187">
        <v>3960173</v>
      </c>
      <c r="J15" s="195" t="s">
        <v>350</v>
      </c>
      <c r="K15" s="123">
        <v>8323070</v>
      </c>
      <c r="L15" s="355">
        <f t="shared" si="0"/>
        <v>-52.419323638993788</v>
      </c>
    </row>
    <row r="16" spans="1:14" x14ac:dyDescent="0.25">
      <c r="B16" s="89"/>
      <c r="C16" s="17" t="s">
        <v>110</v>
      </c>
      <c r="D16" s="38">
        <v>6</v>
      </c>
      <c r="E16" s="371">
        <v>83803</v>
      </c>
      <c r="F16" s="123"/>
      <c r="G16" s="123">
        <v>90204</v>
      </c>
      <c r="H16" s="355">
        <f t="shared" si="1"/>
        <v>-7.0961376435634804</v>
      </c>
      <c r="I16" s="187">
        <v>359704</v>
      </c>
      <c r="J16" s="197"/>
      <c r="K16" s="123">
        <v>431629</v>
      </c>
      <c r="L16" s="355">
        <f t="shared" si="0"/>
        <v>-16.6636162074374</v>
      </c>
    </row>
    <row r="17" spans="2:12" x14ac:dyDescent="0.25">
      <c r="B17" s="89"/>
      <c r="C17" s="17" t="s">
        <v>111</v>
      </c>
      <c r="D17" s="38">
        <v>7</v>
      </c>
      <c r="E17" s="371">
        <v>95453</v>
      </c>
      <c r="F17" s="195" t="s">
        <v>166</v>
      </c>
      <c r="G17" s="123">
        <v>80875</v>
      </c>
      <c r="H17" s="355">
        <f t="shared" si="1"/>
        <v>18.025347758887179</v>
      </c>
      <c r="I17" s="187">
        <v>534988</v>
      </c>
      <c r="J17" s="196" t="s">
        <v>351</v>
      </c>
      <c r="K17" s="123">
        <v>281270</v>
      </c>
      <c r="L17" s="355">
        <f t="shared" si="0"/>
        <v>90.204429907206617</v>
      </c>
    </row>
    <row r="18" spans="2:12" x14ac:dyDescent="0.25">
      <c r="B18" s="105"/>
      <c r="C18" s="17" t="s">
        <v>112</v>
      </c>
      <c r="D18" s="38">
        <v>8</v>
      </c>
      <c r="E18" s="371">
        <v>64351</v>
      </c>
      <c r="F18" s="123"/>
      <c r="G18" s="123">
        <v>137272</v>
      </c>
      <c r="H18" s="355">
        <f t="shared" si="1"/>
        <v>-53.121539716766712</v>
      </c>
      <c r="I18" s="187">
        <v>408931</v>
      </c>
      <c r="J18" s="197"/>
      <c r="K18" s="123">
        <v>627086</v>
      </c>
      <c r="L18" s="355">
        <f t="shared" si="0"/>
        <v>-34.788689270690142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325483</v>
      </c>
      <c r="F21" s="123"/>
      <c r="G21" s="123">
        <v>292169</v>
      </c>
      <c r="H21" s="355">
        <f t="shared" ref="H21:H36" si="2">IF(AND(G21&gt; 0,E21&gt;0,E21&lt;=G21*6),E21/G21*100-100,"-")</f>
        <v>11.402304830423475</v>
      </c>
      <c r="I21" s="187">
        <v>1583853</v>
      </c>
      <c r="J21" s="123"/>
      <c r="K21" s="123">
        <v>1528248</v>
      </c>
      <c r="L21" s="355">
        <f t="shared" ref="L21:L36" si="3">IF(AND(K21&gt; 0,I21&gt;0,I21&lt;=K21*6),I21/K21*100-100,"-")</f>
        <v>3.6384801419664825</v>
      </c>
    </row>
    <row r="22" spans="2:12" x14ac:dyDescent="0.25">
      <c r="B22" s="89"/>
      <c r="C22" s="17" t="s">
        <v>115</v>
      </c>
      <c r="D22" s="38">
        <v>10</v>
      </c>
      <c r="E22" s="371">
        <v>32715</v>
      </c>
      <c r="F22" s="123"/>
      <c r="G22" s="123">
        <v>32195</v>
      </c>
      <c r="H22" s="355">
        <f t="shared" si="2"/>
        <v>1.6151576331728563</v>
      </c>
      <c r="I22" s="187">
        <v>145292</v>
      </c>
      <c r="J22" s="197"/>
      <c r="K22" s="123">
        <v>179355</v>
      </c>
      <c r="L22" s="355">
        <f t="shared" si="3"/>
        <v>-18.991943352568924</v>
      </c>
    </row>
    <row r="23" spans="2:12" x14ac:dyDescent="0.25">
      <c r="B23" s="89"/>
      <c r="C23" s="17" t="s">
        <v>116</v>
      </c>
      <c r="D23" s="38">
        <v>11</v>
      </c>
      <c r="E23" s="371">
        <v>14424</v>
      </c>
      <c r="F23" s="123"/>
      <c r="G23" s="123">
        <v>16896</v>
      </c>
      <c r="H23" s="355">
        <f t="shared" si="2"/>
        <v>-14.630681818181827</v>
      </c>
      <c r="I23" s="187">
        <v>76720</v>
      </c>
      <c r="J23" s="197"/>
      <c r="K23" s="123">
        <v>70671</v>
      </c>
      <c r="L23" s="355">
        <f t="shared" si="3"/>
        <v>8.5593807926872358</v>
      </c>
    </row>
    <row r="24" spans="2:12" x14ac:dyDescent="0.25">
      <c r="B24" s="89"/>
      <c r="C24" s="17" t="s">
        <v>117</v>
      </c>
      <c r="D24" s="38">
        <v>12</v>
      </c>
      <c r="E24" s="371">
        <v>11102</v>
      </c>
      <c r="F24" s="123"/>
      <c r="G24" s="123">
        <v>6419</v>
      </c>
      <c r="H24" s="355">
        <f t="shared" si="2"/>
        <v>72.95528898582333</v>
      </c>
      <c r="I24" s="187">
        <v>57090</v>
      </c>
      <c r="J24" s="197"/>
      <c r="K24" s="123">
        <v>52986</v>
      </c>
      <c r="L24" s="355">
        <f t="shared" si="3"/>
        <v>7.7454421922771957</v>
      </c>
    </row>
    <row r="25" spans="2:12" x14ac:dyDescent="0.25">
      <c r="B25" s="89"/>
      <c r="C25" s="17" t="s">
        <v>118</v>
      </c>
      <c r="D25" s="38">
        <v>13</v>
      </c>
      <c r="E25" s="371">
        <v>471</v>
      </c>
      <c r="F25" s="123"/>
      <c r="G25" s="123">
        <v>595</v>
      </c>
      <c r="H25" s="355">
        <f t="shared" si="2"/>
        <v>-20.840336134453779</v>
      </c>
      <c r="I25" s="187">
        <v>1332</v>
      </c>
      <c r="J25" s="197"/>
      <c r="K25" s="123">
        <v>2403</v>
      </c>
      <c r="L25" s="355">
        <f t="shared" si="3"/>
        <v>-44.569288389513105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444260</v>
      </c>
      <c r="F27" s="123"/>
      <c r="G27" s="123">
        <v>237060</v>
      </c>
      <c r="H27" s="355">
        <f t="shared" si="2"/>
        <v>87.404032734328865</v>
      </c>
      <c r="I27" s="187">
        <v>1870818</v>
      </c>
      <c r="J27" s="197"/>
      <c r="K27" s="123">
        <v>2485177</v>
      </c>
      <c r="L27" s="355">
        <f t="shared" si="3"/>
        <v>-24.720935369995772</v>
      </c>
    </row>
    <row r="28" spans="2:12" x14ac:dyDescent="0.25">
      <c r="B28" s="89"/>
      <c r="C28" s="17" t="s">
        <v>121</v>
      </c>
      <c r="D28" s="38">
        <v>16</v>
      </c>
      <c r="E28" s="371">
        <v>1306</v>
      </c>
      <c r="F28" s="123"/>
      <c r="G28" s="123">
        <v>1206</v>
      </c>
      <c r="H28" s="355">
        <f t="shared" si="2"/>
        <v>8.291873963515755</v>
      </c>
      <c r="I28" s="187">
        <v>8067</v>
      </c>
      <c r="J28" s="197"/>
      <c r="K28" s="123">
        <v>7367</v>
      </c>
      <c r="L28" s="355">
        <f t="shared" si="3"/>
        <v>9.5018324962671272</v>
      </c>
    </row>
    <row r="29" spans="2:12" x14ac:dyDescent="0.25">
      <c r="B29" s="89"/>
      <c r="C29" s="17" t="s">
        <v>122</v>
      </c>
      <c r="D29" s="38">
        <v>17</v>
      </c>
      <c r="E29" s="371">
        <v>81172</v>
      </c>
      <c r="F29" s="123"/>
      <c r="G29" s="123">
        <v>48003</v>
      </c>
      <c r="H29" s="355">
        <f t="shared" si="2"/>
        <v>69.097764723038154</v>
      </c>
      <c r="I29" s="187">
        <v>407334</v>
      </c>
      <c r="J29" s="197"/>
      <c r="K29" s="123">
        <v>324554</v>
      </c>
      <c r="L29" s="355">
        <f t="shared" si="3"/>
        <v>25.505770996505973</v>
      </c>
    </row>
    <row r="30" spans="2:12" x14ac:dyDescent="0.25">
      <c r="B30" s="89"/>
      <c r="C30" s="17" t="s">
        <v>124</v>
      </c>
      <c r="D30" s="38">
        <v>18</v>
      </c>
      <c r="E30" s="371">
        <v>187345</v>
      </c>
      <c r="F30" s="123"/>
      <c r="G30" s="123">
        <v>198544</v>
      </c>
      <c r="H30" s="355">
        <f t="shared" si="2"/>
        <v>-5.6405633008300526</v>
      </c>
      <c r="I30" s="187">
        <v>585726</v>
      </c>
      <c r="J30" s="197"/>
      <c r="K30" s="123">
        <v>627183</v>
      </c>
      <c r="L30" s="355">
        <f t="shared" si="3"/>
        <v>-6.6100324785588924</v>
      </c>
    </row>
    <row r="31" spans="2:12" x14ac:dyDescent="0.25">
      <c r="B31" s="89"/>
      <c r="C31" s="17" t="s">
        <v>125</v>
      </c>
      <c r="D31" s="38">
        <v>19</v>
      </c>
      <c r="E31" s="371">
        <v>55806</v>
      </c>
      <c r="F31" s="123"/>
      <c r="G31" s="123">
        <v>114454</v>
      </c>
      <c r="H31" s="355">
        <f t="shared" si="2"/>
        <v>-51.241546822304159</v>
      </c>
      <c r="I31" s="187">
        <v>296229</v>
      </c>
      <c r="J31" s="197"/>
      <c r="K31" s="123">
        <v>457254</v>
      </c>
      <c r="L31" s="355">
        <f t="shared" si="3"/>
        <v>-35.215656943405634</v>
      </c>
    </row>
    <row r="32" spans="2:12" x14ac:dyDescent="0.25">
      <c r="B32" s="89"/>
      <c r="C32" s="17" t="s">
        <v>126</v>
      </c>
      <c r="D32" s="38">
        <v>20</v>
      </c>
      <c r="E32" s="371">
        <v>13187</v>
      </c>
      <c r="F32" s="123"/>
      <c r="G32" s="123">
        <v>12571</v>
      </c>
      <c r="H32" s="355">
        <f t="shared" si="2"/>
        <v>4.9001670511494666</v>
      </c>
      <c r="I32" s="187">
        <v>56371</v>
      </c>
      <c r="J32" s="197"/>
      <c r="K32" s="123">
        <v>63557</v>
      </c>
      <c r="L32" s="355">
        <f t="shared" si="3"/>
        <v>-11.306386393316231</v>
      </c>
    </row>
    <row r="33" spans="2:12" x14ac:dyDescent="0.25">
      <c r="B33" s="89"/>
      <c r="C33" s="17" t="s">
        <v>127</v>
      </c>
      <c r="D33" s="38">
        <v>21</v>
      </c>
      <c r="E33" s="371">
        <v>107261</v>
      </c>
      <c r="F33" s="123"/>
      <c r="G33" s="123">
        <v>100683</v>
      </c>
      <c r="H33" s="355">
        <f t="shared" si="2"/>
        <v>6.5333770348519522</v>
      </c>
      <c r="I33" s="187">
        <v>319873</v>
      </c>
      <c r="J33" s="197"/>
      <c r="K33" s="123">
        <v>544638</v>
      </c>
      <c r="L33" s="355">
        <f t="shared" si="3"/>
        <v>-41.268695904435603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7935459</v>
      </c>
      <c r="F34" s="123"/>
      <c r="G34" s="123">
        <f>SUM(G11:G33)</f>
        <v>8196909</v>
      </c>
      <c r="H34" s="355">
        <f t="shared" si="2"/>
        <v>-3.1896169641507583</v>
      </c>
      <c r="I34" s="187">
        <f>SUM(I11:I33)</f>
        <v>36842213</v>
      </c>
      <c r="J34" s="197"/>
      <c r="K34" s="123">
        <f>SUM(K11:K33)</f>
        <v>42661159</v>
      </c>
      <c r="L34" s="355">
        <f t="shared" si="3"/>
        <v>-13.639915408767962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512402</v>
      </c>
      <c r="F35" s="201"/>
      <c r="G35" s="123">
        <v>537244</v>
      </c>
      <c r="H35" s="355">
        <f t="shared" si="2"/>
        <v>-4.6239697418677537</v>
      </c>
      <c r="I35" s="122">
        <v>2368553</v>
      </c>
      <c r="J35" s="201"/>
      <c r="K35" s="123">
        <v>2528484</v>
      </c>
      <c r="L35" s="355">
        <f t="shared" si="3"/>
        <v>-6.3251735031742271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7423057</v>
      </c>
      <c r="F36" s="83"/>
      <c r="G36" s="203">
        <f>G34-G35</f>
        <v>7659665</v>
      </c>
      <c r="H36" s="357">
        <f t="shared" si="2"/>
        <v>-3.0890123784786994</v>
      </c>
      <c r="I36" s="203">
        <f>I34-I35</f>
        <v>34473660</v>
      </c>
      <c r="J36" s="83"/>
      <c r="K36" s="370">
        <f>K34-K35</f>
        <v>40132675</v>
      </c>
      <c r="L36" s="374">
        <f t="shared" si="3"/>
        <v>-14.100767018395857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18097</v>
      </c>
      <c r="L38" s="453">
        <v>101298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66848</v>
      </c>
      <c r="F39" s="453"/>
      <c r="G39" s="454">
        <v>300773</v>
      </c>
      <c r="H39" s="452"/>
      <c r="I39" s="452"/>
      <c r="J39" s="389" t="s">
        <v>175</v>
      </c>
      <c r="K39" s="454">
        <v>2823</v>
      </c>
      <c r="L39" s="453">
        <v>12535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1027607</v>
      </c>
      <c r="F40" s="453"/>
      <c r="G40" s="454">
        <v>4723749</v>
      </c>
      <c r="H40" s="452"/>
      <c r="I40" s="452"/>
      <c r="J40" s="389" t="s">
        <v>177</v>
      </c>
      <c r="K40" s="454">
        <v>18302</v>
      </c>
      <c r="L40" s="453">
        <v>107994</v>
      </c>
    </row>
    <row r="41" spans="2:12" s="67" customFormat="1" ht="10.199999999999999" customHeight="1" x14ac:dyDescent="0.25">
      <c r="B41" s="452"/>
      <c r="C41" s="389" t="s">
        <v>286</v>
      </c>
      <c r="E41" s="453">
        <v>219081</v>
      </c>
      <c r="F41" s="453"/>
      <c r="G41" s="454">
        <v>964473</v>
      </c>
      <c r="H41" s="452"/>
      <c r="I41" s="452"/>
      <c r="J41" s="389" t="s">
        <v>178</v>
      </c>
      <c r="K41" s="454">
        <v>19084</v>
      </c>
      <c r="L41" s="453">
        <v>98298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37147</v>
      </c>
      <c r="L42" s="453">
        <v>214863</v>
      </c>
    </row>
    <row r="43" spans="2:12" ht="10.199999999999999" customHeight="1" x14ac:dyDescent="0.25">
      <c r="B43" s="455"/>
      <c r="C43" s="495" t="s">
        <v>353</v>
      </c>
      <c r="D43" s="496"/>
      <c r="E43" s="497">
        <v>34396</v>
      </c>
      <c r="F43" s="497"/>
      <c r="G43" s="498">
        <v>199219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816827</v>
      </c>
      <c r="F44" s="494"/>
      <c r="G44" s="498">
        <v>3760954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6123065</v>
      </c>
      <c r="F12" s="122">
        <v>21</v>
      </c>
      <c r="G12" s="122">
        <v>232175</v>
      </c>
      <c r="H12" s="122">
        <v>0</v>
      </c>
      <c r="I12" s="122"/>
      <c r="J12" s="123">
        <v>-11564</v>
      </c>
      <c r="K12" s="122">
        <v>-26952</v>
      </c>
      <c r="L12" s="122">
        <f>E12-F12-G12-H12+J12-K12-M12</f>
        <v>45239</v>
      </c>
      <c r="M12" s="122">
        <v>5861018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7080113</v>
      </c>
      <c r="F13" s="122">
        <v>426888</v>
      </c>
      <c r="G13" s="122">
        <v>767147</v>
      </c>
      <c r="H13" s="122">
        <v>0</v>
      </c>
      <c r="I13" s="122"/>
      <c r="J13" s="123">
        <v>16471</v>
      </c>
      <c r="K13" s="122">
        <v>-52829</v>
      </c>
      <c r="L13" s="122">
        <f t="shared" ref="L13:L19" si="0">E13-F13-G13-H13+J13-K13-M13</f>
        <v>-33617</v>
      </c>
      <c r="M13" s="122">
        <v>5988995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2533764</v>
      </c>
      <c r="F14" s="122">
        <v>63609</v>
      </c>
      <c r="G14" s="122">
        <v>1132470</v>
      </c>
      <c r="H14" s="122">
        <v>0</v>
      </c>
      <c r="I14" s="122"/>
      <c r="J14" s="123">
        <v>-3593</v>
      </c>
      <c r="K14" s="122">
        <v>29629</v>
      </c>
      <c r="L14" s="122">
        <f t="shared" si="0"/>
        <v>-17316</v>
      </c>
      <c r="M14" s="122">
        <v>1321779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16680464</v>
      </c>
      <c r="F15" s="122">
        <v>370825</v>
      </c>
      <c r="G15" s="122">
        <v>2697917</v>
      </c>
      <c r="H15" s="122">
        <v>0</v>
      </c>
      <c r="I15" s="122"/>
      <c r="J15" s="123">
        <v>-356841</v>
      </c>
      <c r="K15" s="122">
        <v>309643</v>
      </c>
      <c r="L15" s="122">
        <f t="shared" si="0"/>
        <v>-52682</v>
      </c>
      <c r="M15" s="122">
        <v>12997920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4630328</v>
      </c>
      <c r="F16" s="122">
        <v>316674</v>
      </c>
      <c r="G16" s="122">
        <v>301350</v>
      </c>
      <c r="H16" s="122">
        <v>261733</v>
      </c>
      <c r="I16" s="122"/>
      <c r="J16" s="123">
        <v>389656</v>
      </c>
      <c r="K16" s="122">
        <v>135135</v>
      </c>
      <c r="L16" s="122">
        <f t="shared" si="0"/>
        <v>44919</v>
      </c>
      <c r="M16" s="122">
        <v>3960173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669398</v>
      </c>
      <c r="F17" s="122">
        <v>1679</v>
      </c>
      <c r="G17" s="122">
        <v>44133</v>
      </c>
      <c r="H17" s="122">
        <v>0</v>
      </c>
      <c r="I17" s="122"/>
      <c r="J17" s="123">
        <v>-34734</v>
      </c>
      <c r="K17" s="122">
        <v>226541</v>
      </c>
      <c r="L17" s="122">
        <f t="shared" si="0"/>
        <v>2607</v>
      </c>
      <c r="M17" s="122">
        <v>359704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1781944</v>
      </c>
      <c r="F18" s="122">
        <v>72151</v>
      </c>
      <c r="G18" s="122">
        <v>941919</v>
      </c>
      <c r="H18" s="122">
        <v>279817</v>
      </c>
      <c r="I18" s="122"/>
      <c r="J18" s="123">
        <v>8667</v>
      </c>
      <c r="K18" s="122">
        <v>-45874</v>
      </c>
      <c r="L18" s="122">
        <f t="shared" si="0"/>
        <v>7610</v>
      </c>
      <c r="M18" s="122">
        <v>534988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1150800</v>
      </c>
      <c r="F19" s="122">
        <v>5194</v>
      </c>
      <c r="G19" s="122">
        <v>523257</v>
      </c>
      <c r="H19" s="122">
        <v>0</v>
      </c>
      <c r="I19" s="122"/>
      <c r="J19" s="123">
        <v>52833</v>
      </c>
      <c r="K19" s="122">
        <v>254612</v>
      </c>
      <c r="L19" s="122">
        <f t="shared" si="0"/>
        <v>11639</v>
      </c>
      <c r="M19" s="122">
        <v>408931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1735445</v>
      </c>
      <c r="F22" s="122">
        <v>6745</v>
      </c>
      <c r="G22" s="122">
        <v>110657</v>
      </c>
      <c r="H22" s="122">
        <v>0</v>
      </c>
      <c r="I22" s="122"/>
      <c r="J22" s="123">
        <v>2</v>
      </c>
      <c r="K22" s="122">
        <v>5752</v>
      </c>
      <c r="L22" s="122">
        <f t="shared" ref="L22:L34" si="1">E22-F22-G22-H22+J22-K22-M22</f>
        <v>28440</v>
      </c>
      <c r="M22" s="122">
        <v>1583853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143911</v>
      </c>
      <c r="F23" s="122">
        <v>0</v>
      </c>
      <c r="G23" s="122">
        <v>0</v>
      </c>
      <c r="H23" s="122">
        <v>0</v>
      </c>
      <c r="I23" s="122"/>
      <c r="J23" s="123">
        <v>-10</v>
      </c>
      <c r="K23" s="122">
        <v>-363</v>
      </c>
      <c r="L23" s="122">
        <f t="shared" si="1"/>
        <v>-1028</v>
      </c>
      <c r="M23" s="122">
        <v>145292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204918</v>
      </c>
      <c r="F24" s="122">
        <v>34313</v>
      </c>
      <c r="G24" s="122">
        <v>74430</v>
      </c>
      <c r="H24" s="122">
        <v>0</v>
      </c>
      <c r="I24" s="122"/>
      <c r="J24" s="123">
        <v>-19099</v>
      </c>
      <c r="K24" s="122">
        <v>-2292</v>
      </c>
      <c r="L24" s="122">
        <f t="shared" si="1"/>
        <v>2648</v>
      </c>
      <c r="M24" s="122">
        <v>76720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71896</v>
      </c>
      <c r="F25" s="122">
        <v>6572</v>
      </c>
      <c r="G25" s="122">
        <v>9736</v>
      </c>
      <c r="H25" s="122">
        <v>0</v>
      </c>
      <c r="I25" s="122"/>
      <c r="J25" s="123">
        <v>-137</v>
      </c>
      <c r="K25" s="122">
        <v>-1923</v>
      </c>
      <c r="L25" s="122">
        <f t="shared" si="1"/>
        <v>284</v>
      </c>
      <c r="M25" s="122">
        <v>57090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2099</v>
      </c>
      <c r="F26" s="122">
        <v>0</v>
      </c>
      <c r="G26" s="122">
        <v>872</v>
      </c>
      <c r="H26" s="122">
        <v>0</v>
      </c>
      <c r="I26" s="122"/>
      <c r="J26" s="123">
        <v>0</v>
      </c>
      <c r="K26" s="122">
        <v>-80</v>
      </c>
      <c r="L26" s="122">
        <f t="shared" si="1"/>
        <v>-25</v>
      </c>
      <c r="M26" s="122">
        <v>1332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2140654</v>
      </c>
      <c r="F28" s="122">
        <v>117695</v>
      </c>
      <c r="G28" s="122">
        <v>158700</v>
      </c>
      <c r="H28" s="122">
        <v>0</v>
      </c>
      <c r="I28" s="122"/>
      <c r="J28" s="123">
        <v>3977</v>
      </c>
      <c r="K28" s="122">
        <v>-1210</v>
      </c>
      <c r="L28" s="122">
        <f t="shared" si="1"/>
        <v>-1372</v>
      </c>
      <c r="M28" s="122">
        <v>1870818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7888</v>
      </c>
      <c r="F29" s="122">
        <v>29</v>
      </c>
      <c r="G29" s="122">
        <v>1</v>
      </c>
      <c r="H29" s="122">
        <v>0</v>
      </c>
      <c r="I29" s="122"/>
      <c r="J29" s="123">
        <v>0</v>
      </c>
      <c r="K29" s="122">
        <v>-101</v>
      </c>
      <c r="L29" s="122">
        <f t="shared" si="1"/>
        <v>-108</v>
      </c>
      <c r="M29" s="122">
        <v>8067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1120564</v>
      </c>
      <c r="F30" s="122">
        <v>215621</v>
      </c>
      <c r="G30" s="122">
        <v>538490</v>
      </c>
      <c r="H30" s="122">
        <v>0</v>
      </c>
      <c r="I30" s="122"/>
      <c r="J30" s="123">
        <v>-1203</v>
      </c>
      <c r="K30" s="122">
        <v>-10479</v>
      </c>
      <c r="L30" s="122">
        <f t="shared" si="1"/>
        <v>-31605</v>
      </c>
      <c r="M30" s="122">
        <v>407334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1276938</v>
      </c>
      <c r="F31" s="122">
        <v>70464</v>
      </c>
      <c r="G31" s="122">
        <v>529080</v>
      </c>
      <c r="H31" s="122">
        <v>0</v>
      </c>
      <c r="I31" s="122"/>
      <c r="J31" s="123">
        <v>-7074</v>
      </c>
      <c r="K31" s="122">
        <v>58963</v>
      </c>
      <c r="L31" s="122">
        <f t="shared" si="1"/>
        <v>25631</v>
      </c>
      <c r="M31" s="122">
        <v>585726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561839</v>
      </c>
      <c r="F32" s="122">
        <v>1577</v>
      </c>
      <c r="G32" s="122">
        <v>234150</v>
      </c>
      <c r="H32" s="122">
        <v>0</v>
      </c>
      <c r="I32" s="122"/>
      <c r="J32" s="123">
        <v>0</v>
      </c>
      <c r="K32" s="122">
        <v>33359</v>
      </c>
      <c r="L32" s="122">
        <f t="shared" si="1"/>
        <v>-3476</v>
      </c>
      <c r="M32" s="122">
        <v>296229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140085</v>
      </c>
      <c r="F33" s="122">
        <v>33888</v>
      </c>
      <c r="G33" s="122">
        <v>68721</v>
      </c>
      <c r="H33" s="122">
        <v>0</v>
      </c>
      <c r="I33" s="122"/>
      <c r="J33" s="123">
        <v>2965</v>
      </c>
      <c r="K33" s="122">
        <v>-6010</v>
      </c>
      <c r="L33" s="122">
        <f t="shared" si="1"/>
        <v>-9920</v>
      </c>
      <c r="M33" s="122">
        <v>56371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567029</v>
      </c>
      <c r="F34" s="122">
        <v>24</v>
      </c>
      <c r="G34" s="122">
        <v>48941</v>
      </c>
      <c r="H34" s="122">
        <v>0</v>
      </c>
      <c r="I34" s="122"/>
      <c r="J34" s="123">
        <v>-40316</v>
      </c>
      <c r="K34" s="122">
        <v>114769</v>
      </c>
      <c r="L34" s="122">
        <f t="shared" si="1"/>
        <v>43106</v>
      </c>
      <c r="M34" s="122">
        <v>319873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48623142</v>
      </c>
      <c r="F35" s="127">
        <f>SUM(F12:F34)</f>
        <v>1743969</v>
      </c>
      <c r="G35" s="127">
        <f>SUM(G12:G34)</f>
        <v>8414146</v>
      </c>
      <c r="H35" s="127">
        <f>SUM(H12:H34)</f>
        <v>541550</v>
      </c>
      <c r="I35" s="127"/>
      <c r="J35" s="128">
        <f>SUM(J12:J34)</f>
        <v>0</v>
      </c>
      <c r="K35" s="129">
        <f>SUM(K12:K34)</f>
        <v>1020290</v>
      </c>
      <c r="L35" s="129">
        <f>SUM(L12:L34)</f>
        <v>60974</v>
      </c>
      <c r="M35" s="127">
        <f>SUM(M12:M34)</f>
        <v>36842213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2175210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193343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34473660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1178181</v>
      </c>
      <c r="F10" s="122">
        <v>1124340</v>
      </c>
      <c r="G10" s="122">
        <v>0</v>
      </c>
      <c r="H10" s="122">
        <v>0</v>
      </c>
      <c r="I10" s="122">
        <v>0</v>
      </c>
      <c r="J10" s="93">
        <f>E10-F10-G10-H10-I10</f>
        <v>53841</v>
      </c>
    </row>
    <row r="11" spans="2:10" x14ac:dyDescent="0.25">
      <c r="B11" s="89"/>
      <c r="C11" s="17" t="s">
        <v>106</v>
      </c>
      <c r="D11" s="38">
        <v>2</v>
      </c>
      <c r="E11" s="122">
        <v>1313536</v>
      </c>
      <c r="F11" s="122">
        <v>0</v>
      </c>
      <c r="G11" s="122">
        <v>0</v>
      </c>
      <c r="H11" s="122">
        <v>0</v>
      </c>
      <c r="I11" s="122">
        <v>4008</v>
      </c>
      <c r="J11" s="93">
        <f t="shared" ref="J11:J17" si="0">E11-F11-G11-H11-I11</f>
        <v>1309528</v>
      </c>
    </row>
    <row r="12" spans="2:10" x14ac:dyDescent="0.25">
      <c r="B12" s="89"/>
      <c r="C12" s="17" t="s">
        <v>107</v>
      </c>
      <c r="D12" s="38">
        <v>3</v>
      </c>
      <c r="E12" s="122">
        <v>279357</v>
      </c>
      <c r="F12" s="122">
        <v>178579</v>
      </c>
      <c r="G12" s="122">
        <v>0</v>
      </c>
      <c r="H12" s="122">
        <v>0</v>
      </c>
      <c r="I12" s="122">
        <v>0</v>
      </c>
      <c r="J12" s="93">
        <f t="shared" si="0"/>
        <v>100778</v>
      </c>
    </row>
    <row r="13" spans="2:10" x14ac:dyDescent="0.25">
      <c r="B13" s="89"/>
      <c r="C13" s="17" t="s">
        <v>108</v>
      </c>
      <c r="D13" s="38">
        <v>4</v>
      </c>
      <c r="E13" s="122">
        <v>2795023</v>
      </c>
      <c r="F13" s="122">
        <v>0</v>
      </c>
      <c r="G13" s="122">
        <v>0</v>
      </c>
      <c r="H13" s="122">
        <v>215</v>
      </c>
      <c r="I13" s="122">
        <v>302</v>
      </c>
      <c r="J13" s="93">
        <f t="shared" si="0"/>
        <v>2794506</v>
      </c>
    </row>
    <row r="14" spans="2:10" x14ac:dyDescent="0.25">
      <c r="B14" s="89"/>
      <c r="C14" s="17" t="s">
        <v>109</v>
      </c>
      <c r="D14" s="38">
        <v>5</v>
      </c>
      <c r="E14" s="122">
        <v>851223</v>
      </c>
      <c r="F14" s="122">
        <v>137</v>
      </c>
      <c r="G14" s="122">
        <v>0</v>
      </c>
      <c r="H14" s="122">
        <v>2</v>
      </c>
      <c r="I14" s="122">
        <v>258</v>
      </c>
      <c r="J14" s="93">
        <f t="shared" si="0"/>
        <v>850826</v>
      </c>
    </row>
    <row r="15" spans="2:10" x14ac:dyDescent="0.25">
      <c r="B15" s="89"/>
      <c r="C15" s="17" t="s">
        <v>110</v>
      </c>
      <c r="D15" s="38">
        <v>6</v>
      </c>
      <c r="E15" s="122">
        <v>83803</v>
      </c>
      <c r="F15" s="122">
        <v>83762</v>
      </c>
      <c r="G15" s="122">
        <v>0</v>
      </c>
      <c r="H15" s="122">
        <v>0</v>
      </c>
      <c r="I15" s="122">
        <v>0</v>
      </c>
      <c r="J15" s="93">
        <f t="shared" si="0"/>
        <v>41</v>
      </c>
    </row>
    <row r="16" spans="2:10" x14ac:dyDescent="0.25">
      <c r="B16" s="89"/>
      <c r="C16" s="17" t="s">
        <v>111</v>
      </c>
      <c r="D16" s="38">
        <v>7</v>
      </c>
      <c r="E16" s="122">
        <v>95453</v>
      </c>
      <c r="F16" s="122">
        <v>37147</v>
      </c>
      <c r="G16" s="122">
        <v>0</v>
      </c>
      <c r="H16" s="122">
        <v>0</v>
      </c>
      <c r="I16" s="122">
        <v>0</v>
      </c>
      <c r="J16" s="93">
        <f t="shared" si="0"/>
        <v>58306</v>
      </c>
    </row>
    <row r="17" spans="2:10" x14ac:dyDescent="0.25">
      <c r="B17" s="105"/>
      <c r="C17" s="17" t="s">
        <v>112</v>
      </c>
      <c r="D17" s="38">
        <v>8</v>
      </c>
      <c r="E17" s="122">
        <v>64351</v>
      </c>
      <c r="F17" s="122">
        <v>37498</v>
      </c>
      <c r="G17" s="122">
        <v>0</v>
      </c>
      <c r="H17" s="122">
        <v>0</v>
      </c>
      <c r="I17" s="122">
        <v>0</v>
      </c>
      <c r="J17" s="93">
        <f t="shared" si="0"/>
        <v>26853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325483</v>
      </c>
      <c r="F20" s="122">
        <v>208767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116716</v>
      </c>
    </row>
    <row r="21" spans="2:10" x14ac:dyDescent="0.25">
      <c r="B21" s="89"/>
      <c r="C21" s="17" t="s">
        <v>115</v>
      </c>
      <c r="D21" s="38">
        <v>10</v>
      </c>
      <c r="E21" s="122">
        <v>32715</v>
      </c>
      <c r="F21" s="122">
        <v>24487</v>
      </c>
      <c r="G21" s="122">
        <v>0</v>
      </c>
      <c r="H21" s="122">
        <v>0</v>
      </c>
      <c r="I21" s="122">
        <v>0</v>
      </c>
      <c r="J21" s="93">
        <f t="shared" si="1"/>
        <v>8228</v>
      </c>
    </row>
    <row r="22" spans="2:10" x14ac:dyDescent="0.25">
      <c r="B22" s="89"/>
      <c r="C22" s="17" t="s">
        <v>116</v>
      </c>
      <c r="D22" s="38">
        <v>11</v>
      </c>
      <c r="E22" s="122">
        <v>14424</v>
      </c>
      <c r="F22" s="122">
        <v>1500</v>
      </c>
      <c r="G22" s="122">
        <v>0</v>
      </c>
      <c r="H22" s="122">
        <v>0</v>
      </c>
      <c r="I22" s="122">
        <v>0</v>
      </c>
      <c r="J22" s="93">
        <f t="shared" si="1"/>
        <v>12924</v>
      </c>
    </row>
    <row r="23" spans="2:10" x14ac:dyDescent="0.25">
      <c r="B23" s="89"/>
      <c r="C23" s="17" t="s">
        <v>117</v>
      </c>
      <c r="D23" s="38">
        <v>12</v>
      </c>
      <c r="E23" s="122">
        <v>11102</v>
      </c>
      <c r="F23" s="122">
        <v>1397</v>
      </c>
      <c r="G23" s="122">
        <v>0</v>
      </c>
      <c r="H23" s="122">
        <v>0</v>
      </c>
      <c r="I23" s="122">
        <v>0</v>
      </c>
      <c r="J23" s="93">
        <f t="shared" si="1"/>
        <v>9705</v>
      </c>
    </row>
    <row r="24" spans="2:10" x14ac:dyDescent="0.25">
      <c r="B24" s="89"/>
      <c r="C24" s="17" t="s">
        <v>118</v>
      </c>
      <c r="D24" s="38">
        <v>13</v>
      </c>
      <c r="E24" s="122">
        <v>471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471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444260</v>
      </c>
      <c r="F26" s="122">
        <v>0</v>
      </c>
      <c r="G26" s="122">
        <v>410957</v>
      </c>
      <c r="H26" s="122">
        <v>0</v>
      </c>
      <c r="I26" s="122">
        <v>10292</v>
      </c>
      <c r="J26" s="93">
        <f t="shared" si="1"/>
        <v>23011</v>
      </c>
    </row>
    <row r="27" spans="2:10" x14ac:dyDescent="0.25">
      <c r="B27" s="89"/>
      <c r="C27" s="17" t="s">
        <v>121</v>
      </c>
      <c r="D27" s="38">
        <v>16</v>
      </c>
      <c r="E27" s="122">
        <v>1306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1306</v>
      </c>
    </row>
    <row r="28" spans="2:10" x14ac:dyDescent="0.25">
      <c r="B28" s="89"/>
      <c r="C28" s="17" t="s">
        <v>122</v>
      </c>
      <c r="D28" s="38">
        <v>17</v>
      </c>
      <c r="E28" s="122">
        <v>81172</v>
      </c>
      <c r="F28" s="122">
        <v>76</v>
      </c>
      <c r="G28" s="122">
        <v>19</v>
      </c>
      <c r="H28" s="122">
        <v>7</v>
      </c>
      <c r="I28" s="122">
        <v>0</v>
      </c>
      <c r="J28" s="93">
        <f t="shared" si="1"/>
        <v>81070</v>
      </c>
    </row>
    <row r="29" spans="2:10" x14ac:dyDescent="0.25">
      <c r="B29" s="89"/>
      <c r="C29" s="17" t="s">
        <v>124</v>
      </c>
      <c r="D29" s="38">
        <v>18</v>
      </c>
      <c r="E29" s="122">
        <v>187345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187345</v>
      </c>
    </row>
    <row r="30" spans="2:10" x14ac:dyDescent="0.25">
      <c r="B30" s="89"/>
      <c r="C30" s="17" t="s">
        <v>125</v>
      </c>
      <c r="D30" s="38">
        <v>19</v>
      </c>
      <c r="E30" s="122">
        <v>55806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55806</v>
      </c>
    </row>
    <row r="31" spans="2:10" x14ac:dyDescent="0.25">
      <c r="B31" s="89"/>
      <c r="C31" s="17" t="s">
        <v>126</v>
      </c>
      <c r="D31" s="38">
        <v>20</v>
      </c>
      <c r="E31" s="122">
        <v>13187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13187</v>
      </c>
    </row>
    <row r="32" spans="2:10" x14ac:dyDescent="0.25">
      <c r="B32" s="89"/>
      <c r="C32" s="17" t="s">
        <v>127</v>
      </c>
      <c r="D32" s="38">
        <v>21</v>
      </c>
      <c r="E32" s="122">
        <v>107261</v>
      </c>
      <c r="F32" s="122">
        <v>103385</v>
      </c>
      <c r="G32" s="122">
        <v>0</v>
      </c>
      <c r="H32" s="122">
        <v>0</v>
      </c>
      <c r="I32" s="122">
        <v>0</v>
      </c>
      <c r="J32" s="93">
        <f t="shared" si="1"/>
        <v>3876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7935459</v>
      </c>
      <c r="F33" s="127">
        <f t="shared" si="2"/>
        <v>1801075</v>
      </c>
      <c r="G33" s="127">
        <f t="shared" si="2"/>
        <v>410976</v>
      </c>
      <c r="H33" s="127">
        <f t="shared" si="2"/>
        <v>224</v>
      </c>
      <c r="I33" s="127">
        <f t="shared" si="2"/>
        <v>14860</v>
      </c>
      <c r="J33" s="129">
        <f t="shared" si="2"/>
        <v>5708324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5861018</v>
      </c>
      <c r="F10" s="122">
        <v>5618244</v>
      </c>
      <c r="G10" s="122">
        <v>0</v>
      </c>
      <c r="H10" s="122">
        <v>0</v>
      </c>
      <c r="I10" s="122">
        <v>0</v>
      </c>
      <c r="J10" s="93">
        <f>E10-F10-G10-H10-I10</f>
        <v>242774</v>
      </c>
    </row>
    <row r="11" spans="2:10" x14ac:dyDescent="0.25">
      <c r="B11" s="265"/>
      <c r="C11" s="258" t="s">
        <v>106</v>
      </c>
      <c r="D11" s="274">
        <v>2</v>
      </c>
      <c r="E11" s="122">
        <v>5988995</v>
      </c>
      <c r="F11" s="122">
        <v>0</v>
      </c>
      <c r="G11" s="122">
        <v>0</v>
      </c>
      <c r="H11" s="122">
        <v>0</v>
      </c>
      <c r="I11" s="122">
        <v>18332</v>
      </c>
      <c r="J11" s="93">
        <f t="shared" ref="J11:J17" si="0">E11-F11-G11-H11-I11</f>
        <v>5970663</v>
      </c>
    </row>
    <row r="12" spans="2:10" x14ac:dyDescent="0.25">
      <c r="B12" s="265"/>
      <c r="C12" s="258" t="s">
        <v>107</v>
      </c>
      <c r="D12" s="274">
        <v>3</v>
      </c>
      <c r="E12" s="122">
        <v>1321779</v>
      </c>
      <c r="F12" s="122">
        <v>851900</v>
      </c>
      <c r="G12" s="122">
        <v>0</v>
      </c>
      <c r="H12" s="122">
        <v>0</v>
      </c>
      <c r="I12" s="122">
        <v>0</v>
      </c>
      <c r="J12" s="93">
        <f t="shared" si="0"/>
        <v>469879</v>
      </c>
    </row>
    <row r="13" spans="2:10" x14ac:dyDescent="0.25">
      <c r="B13" s="265"/>
      <c r="C13" s="258" t="s">
        <v>108</v>
      </c>
      <c r="D13" s="274">
        <v>4</v>
      </c>
      <c r="E13" s="122">
        <v>12997920</v>
      </c>
      <c r="F13" s="122">
        <v>0</v>
      </c>
      <c r="G13" s="122">
        <v>0</v>
      </c>
      <c r="H13" s="122">
        <v>4826</v>
      </c>
      <c r="I13" s="122">
        <v>1350</v>
      </c>
      <c r="J13" s="93">
        <f t="shared" si="0"/>
        <v>12991744</v>
      </c>
    </row>
    <row r="14" spans="2:10" x14ac:dyDescent="0.25">
      <c r="B14" s="265"/>
      <c r="C14" s="258" t="s">
        <v>109</v>
      </c>
      <c r="D14" s="274">
        <v>5</v>
      </c>
      <c r="E14" s="122">
        <v>3960173</v>
      </c>
      <c r="F14" s="122">
        <v>14910</v>
      </c>
      <c r="G14" s="122">
        <v>0</v>
      </c>
      <c r="H14" s="122">
        <v>19</v>
      </c>
      <c r="I14" s="122">
        <v>1257</v>
      </c>
      <c r="J14" s="93">
        <f t="shared" si="0"/>
        <v>3943987</v>
      </c>
    </row>
    <row r="15" spans="2:10" x14ac:dyDescent="0.25">
      <c r="B15" s="265"/>
      <c r="C15" s="258" t="s">
        <v>110</v>
      </c>
      <c r="D15" s="274">
        <v>6</v>
      </c>
      <c r="E15" s="122">
        <v>359704</v>
      </c>
      <c r="F15" s="122">
        <v>358071</v>
      </c>
      <c r="G15" s="122">
        <v>0</v>
      </c>
      <c r="H15" s="122">
        <v>0</v>
      </c>
      <c r="I15" s="122">
        <v>0</v>
      </c>
      <c r="J15" s="93">
        <f t="shared" si="0"/>
        <v>1633</v>
      </c>
    </row>
    <row r="16" spans="2:10" x14ac:dyDescent="0.25">
      <c r="B16" s="265"/>
      <c r="C16" s="258" t="s">
        <v>111</v>
      </c>
      <c r="D16" s="274">
        <v>7</v>
      </c>
      <c r="E16" s="122">
        <v>534988</v>
      </c>
      <c r="F16" s="122">
        <v>214863</v>
      </c>
      <c r="G16" s="122">
        <v>0</v>
      </c>
      <c r="H16" s="122">
        <v>0</v>
      </c>
      <c r="I16" s="122">
        <v>0</v>
      </c>
      <c r="J16" s="93">
        <f t="shared" si="0"/>
        <v>320125</v>
      </c>
    </row>
    <row r="17" spans="2:10" x14ac:dyDescent="0.25">
      <c r="B17" s="271"/>
      <c r="C17" s="258" t="s">
        <v>112</v>
      </c>
      <c r="D17" s="274">
        <v>8</v>
      </c>
      <c r="E17" s="122">
        <v>408931</v>
      </c>
      <c r="F17" s="122">
        <v>266342</v>
      </c>
      <c r="G17" s="122">
        <v>0</v>
      </c>
      <c r="H17" s="122">
        <v>0</v>
      </c>
      <c r="I17" s="122">
        <v>0</v>
      </c>
      <c r="J17" s="93">
        <f t="shared" si="0"/>
        <v>142589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1583853</v>
      </c>
      <c r="F20" s="122">
        <v>922691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661162</v>
      </c>
    </row>
    <row r="21" spans="2:10" x14ac:dyDescent="0.25">
      <c r="B21" s="265"/>
      <c r="C21" s="258" t="s">
        <v>115</v>
      </c>
      <c r="D21" s="274">
        <v>10</v>
      </c>
      <c r="E21" s="122">
        <v>145292</v>
      </c>
      <c r="F21" s="122">
        <v>121242</v>
      </c>
      <c r="G21" s="122">
        <v>0</v>
      </c>
      <c r="H21" s="122">
        <v>0</v>
      </c>
      <c r="I21" s="122">
        <v>0</v>
      </c>
      <c r="J21" s="93">
        <f t="shared" si="1"/>
        <v>24050</v>
      </c>
    </row>
    <row r="22" spans="2:10" x14ac:dyDescent="0.25">
      <c r="B22" s="265"/>
      <c r="C22" s="258" t="s">
        <v>116</v>
      </c>
      <c r="D22" s="274">
        <v>11</v>
      </c>
      <c r="E22" s="122">
        <v>76720</v>
      </c>
      <c r="F22" s="122">
        <v>29416</v>
      </c>
      <c r="G22" s="122">
        <v>0</v>
      </c>
      <c r="H22" s="122">
        <v>0</v>
      </c>
      <c r="I22" s="122">
        <v>0</v>
      </c>
      <c r="J22" s="93">
        <f t="shared" si="1"/>
        <v>47304</v>
      </c>
    </row>
    <row r="23" spans="2:10" x14ac:dyDescent="0.25">
      <c r="B23" s="265"/>
      <c r="C23" s="258" t="s">
        <v>117</v>
      </c>
      <c r="D23" s="274">
        <v>12</v>
      </c>
      <c r="E23" s="122">
        <v>57090</v>
      </c>
      <c r="F23" s="122">
        <v>8244</v>
      </c>
      <c r="G23" s="122">
        <v>0</v>
      </c>
      <c r="H23" s="122">
        <v>0</v>
      </c>
      <c r="I23" s="122">
        <v>0</v>
      </c>
      <c r="J23" s="93">
        <f t="shared" si="1"/>
        <v>48846</v>
      </c>
    </row>
    <row r="24" spans="2:10" x14ac:dyDescent="0.25">
      <c r="B24" s="265"/>
      <c r="C24" s="258" t="s">
        <v>118</v>
      </c>
      <c r="D24" s="274">
        <v>13</v>
      </c>
      <c r="E24" s="122">
        <v>1332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1332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1870818</v>
      </c>
      <c r="F26" s="122">
        <v>0</v>
      </c>
      <c r="G26" s="122">
        <v>1726627</v>
      </c>
      <c r="H26" s="122">
        <v>0</v>
      </c>
      <c r="I26" s="122">
        <v>57544</v>
      </c>
      <c r="J26" s="93">
        <f t="shared" si="1"/>
        <v>86647</v>
      </c>
    </row>
    <row r="27" spans="2:10" x14ac:dyDescent="0.25">
      <c r="B27" s="265"/>
      <c r="C27" s="258" t="s">
        <v>121</v>
      </c>
      <c r="D27" s="274">
        <v>16</v>
      </c>
      <c r="E27" s="122">
        <v>8067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8067</v>
      </c>
    </row>
    <row r="28" spans="2:10" x14ac:dyDescent="0.25">
      <c r="B28" s="265"/>
      <c r="C28" s="258" t="s">
        <v>122</v>
      </c>
      <c r="D28" s="274">
        <v>17</v>
      </c>
      <c r="E28" s="122">
        <v>407334</v>
      </c>
      <c r="F28" s="122">
        <v>76</v>
      </c>
      <c r="G28" s="122">
        <v>87</v>
      </c>
      <c r="H28" s="122">
        <v>42</v>
      </c>
      <c r="I28" s="122">
        <v>0</v>
      </c>
      <c r="J28" s="93">
        <f t="shared" si="1"/>
        <v>407129</v>
      </c>
    </row>
    <row r="29" spans="2:10" x14ac:dyDescent="0.25">
      <c r="B29" s="265"/>
      <c r="C29" s="258" t="s">
        <v>124</v>
      </c>
      <c r="D29" s="274">
        <v>18</v>
      </c>
      <c r="E29" s="122">
        <v>585726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585726</v>
      </c>
    </row>
    <row r="30" spans="2:10" x14ac:dyDescent="0.25">
      <c r="B30" s="265"/>
      <c r="C30" s="258" t="s">
        <v>125</v>
      </c>
      <c r="D30" s="274">
        <v>19</v>
      </c>
      <c r="E30" s="122">
        <v>296229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296229</v>
      </c>
    </row>
    <row r="31" spans="2:10" x14ac:dyDescent="0.25">
      <c r="B31" s="265"/>
      <c r="C31" s="258" t="s">
        <v>126</v>
      </c>
      <c r="D31" s="274">
        <v>20</v>
      </c>
      <c r="E31" s="122">
        <v>56371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56371</v>
      </c>
    </row>
    <row r="32" spans="2:10" x14ac:dyDescent="0.25">
      <c r="B32" s="265"/>
      <c r="C32" s="258" t="s">
        <v>127</v>
      </c>
      <c r="D32" s="274">
        <v>21</v>
      </c>
      <c r="E32" s="122">
        <v>319873</v>
      </c>
      <c r="F32" s="122">
        <v>292153</v>
      </c>
      <c r="G32" s="122">
        <v>0</v>
      </c>
      <c r="H32" s="122">
        <v>0</v>
      </c>
      <c r="I32" s="122">
        <v>0</v>
      </c>
      <c r="J32" s="93">
        <f t="shared" si="1"/>
        <v>27720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36842213</v>
      </c>
      <c r="F33" s="127">
        <f t="shared" si="2"/>
        <v>8698152</v>
      </c>
      <c r="G33" s="127">
        <f t="shared" si="2"/>
        <v>1726714</v>
      </c>
      <c r="H33" s="127">
        <f t="shared" si="2"/>
        <v>4887</v>
      </c>
      <c r="I33" s="127">
        <f t="shared" si="2"/>
        <v>78483</v>
      </c>
      <c r="J33" s="129">
        <f t="shared" si="2"/>
        <v>26333977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165811</v>
      </c>
      <c r="G10" s="282">
        <v>0</v>
      </c>
      <c r="H10" s="282">
        <f>F10+G10</f>
        <v>165811</v>
      </c>
      <c r="I10" s="282">
        <v>185076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16858976</v>
      </c>
      <c r="G11" s="282">
        <v>1712013</v>
      </c>
      <c r="H11" s="282">
        <f t="shared" ref="H11:H26" si="0">F11+G11</f>
        <v>18570989</v>
      </c>
      <c r="I11" s="282">
        <v>18717539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17024787</v>
      </c>
      <c r="G12" s="282">
        <f>G10+G11</f>
        <v>1712013</v>
      </c>
      <c r="H12" s="282">
        <f>H10+H11</f>
        <v>18736800</v>
      </c>
      <c r="I12" s="282">
        <f>I10+I11</f>
        <v>18902615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278187</v>
      </c>
      <c r="G14" s="289">
        <v>3529</v>
      </c>
      <c r="H14" s="289">
        <f t="shared" si="0"/>
        <v>281716</v>
      </c>
      <c r="I14" s="282">
        <v>323825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2948815</v>
      </c>
      <c r="G15" s="289">
        <v>21904</v>
      </c>
      <c r="H15" s="289">
        <f t="shared" si="0"/>
        <v>2970719</v>
      </c>
      <c r="I15" s="282">
        <v>2852167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445640</v>
      </c>
      <c r="G16" s="289">
        <v>0</v>
      </c>
      <c r="H16" s="289">
        <f t="shared" si="0"/>
        <v>445640</v>
      </c>
      <c r="I16" s="282">
        <v>456099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6352267</v>
      </c>
      <c r="G17" s="289">
        <v>657019</v>
      </c>
      <c r="H17" s="289">
        <f t="shared" si="0"/>
        <v>7009286</v>
      </c>
      <c r="I17" s="282">
        <v>6848068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2287089</v>
      </c>
      <c r="G18" s="289">
        <v>3644</v>
      </c>
      <c r="H18" s="289">
        <f t="shared" si="0"/>
        <v>2290733</v>
      </c>
      <c r="I18" s="282">
        <v>2229482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656349</v>
      </c>
      <c r="G19" s="289">
        <v>0</v>
      </c>
      <c r="H19" s="289">
        <f t="shared" si="0"/>
        <v>656349</v>
      </c>
      <c r="I19" s="282">
        <v>525649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316407</v>
      </c>
      <c r="G20" s="289">
        <v>0</v>
      </c>
      <c r="H20" s="289">
        <f t="shared" si="0"/>
        <v>316407</v>
      </c>
      <c r="I20" s="282">
        <v>346369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910805</v>
      </c>
      <c r="G21" s="289">
        <v>0</v>
      </c>
      <c r="H21" s="289">
        <f t="shared" si="0"/>
        <v>910805</v>
      </c>
      <c r="I21" s="282">
        <v>864442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79251</v>
      </c>
      <c r="G22" s="289">
        <v>0</v>
      </c>
      <c r="H22" s="289">
        <f t="shared" si="0"/>
        <v>79251</v>
      </c>
      <c r="I22" s="282">
        <v>77930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505</v>
      </c>
      <c r="G23" s="289">
        <v>0</v>
      </c>
      <c r="H23" s="289">
        <f t="shared" si="0"/>
        <v>505</v>
      </c>
      <c r="I23" s="282">
        <v>489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12736</v>
      </c>
      <c r="G24" s="289">
        <v>0</v>
      </c>
      <c r="H24" s="289">
        <f t="shared" si="0"/>
        <v>12736</v>
      </c>
      <c r="I24" s="282">
        <v>18991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9094</v>
      </c>
      <c r="G25" s="289">
        <v>0</v>
      </c>
      <c r="H25" s="289">
        <f t="shared" si="0"/>
        <v>9094</v>
      </c>
      <c r="I25" s="282">
        <v>9698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1610</v>
      </c>
      <c r="G26" s="289">
        <v>0</v>
      </c>
      <c r="H26" s="289">
        <f t="shared" si="0"/>
        <v>1610</v>
      </c>
      <c r="I26" s="282">
        <v>2022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1363838</v>
      </c>
      <c r="G28" s="289">
        <v>338745</v>
      </c>
      <c r="H28" s="289">
        <f t="shared" si="1"/>
        <v>1702583</v>
      </c>
      <c r="I28" s="282">
        <v>1638644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1377</v>
      </c>
      <c r="G29" s="289">
        <v>0</v>
      </c>
      <c r="H29" s="289">
        <f t="shared" si="1"/>
        <v>1377</v>
      </c>
      <c r="I29" s="282">
        <v>1392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327877</v>
      </c>
      <c r="G30" s="289">
        <v>0</v>
      </c>
      <c r="H30" s="289">
        <f t="shared" si="1"/>
        <v>327877</v>
      </c>
      <c r="I30" s="282">
        <v>313432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238701</v>
      </c>
      <c r="G31" s="289">
        <v>0</v>
      </c>
      <c r="H31" s="289">
        <f t="shared" si="1"/>
        <v>238701</v>
      </c>
      <c r="I31" s="282">
        <v>194208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70468</v>
      </c>
      <c r="G32" s="289">
        <v>38703</v>
      </c>
      <c r="H32" s="289">
        <f t="shared" si="1"/>
        <v>109171</v>
      </c>
      <c r="I32" s="282">
        <v>95164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67037</v>
      </c>
      <c r="G33" s="289">
        <v>0</v>
      </c>
      <c r="H33" s="289">
        <f t="shared" si="1"/>
        <v>67037</v>
      </c>
      <c r="I33" s="282">
        <v>68851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338184</v>
      </c>
      <c r="G34" s="289">
        <v>0</v>
      </c>
      <c r="H34" s="289">
        <f t="shared" si="1"/>
        <v>338184</v>
      </c>
      <c r="I34" s="282">
        <v>309866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16706237</v>
      </c>
      <c r="G35" s="289">
        <f>SUM(G14:G34)</f>
        <v>1063544</v>
      </c>
      <c r="H35" s="289">
        <f t="shared" si="1"/>
        <v>17769781</v>
      </c>
      <c r="I35" s="282">
        <f>SUM(I14:I34)</f>
        <v>17176788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33731024</v>
      </c>
      <c r="G36" s="291">
        <f>G12+G35</f>
        <v>2775557</v>
      </c>
      <c r="H36" s="291">
        <f>H12+H35</f>
        <v>36506581</v>
      </c>
      <c r="I36" s="292">
        <f>I12+I35</f>
        <v>36079403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Mai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&amp;R8.8.2022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16280.33</v>
      </c>
      <c r="E11" s="459">
        <v>9940.5</v>
      </c>
      <c r="F11" s="462">
        <f t="shared" si="0"/>
        <v>63.777777777777771</v>
      </c>
      <c r="G11" s="460">
        <v>62729.02</v>
      </c>
      <c r="H11" s="459">
        <v>48332.45</v>
      </c>
      <c r="I11" s="462">
        <f t="shared" si="1"/>
        <v>29.786551271454272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95923</v>
      </c>
      <c r="E12" s="459">
        <v>79271</v>
      </c>
      <c r="F12" s="462">
        <f t="shared" si="0"/>
        <v>21.006421011466998</v>
      </c>
      <c r="G12" s="460">
        <v>356647</v>
      </c>
      <c r="H12" s="459">
        <v>383713</v>
      </c>
      <c r="I12" s="462">
        <f t="shared" si="1"/>
        <v>-7.0537094130248335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214878</v>
      </c>
      <c r="E14" s="459">
        <v>261618</v>
      </c>
      <c r="F14" s="462">
        <f t="shared" si="0"/>
        <v>-17.865743182808529</v>
      </c>
      <c r="G14" s="460">
        <v>946691</v>
      </c>
      <c r="H14" s="459">
        <v>1165881</v>
      </c>
      <c r="I14" s="462">
        <f t="shared" si="1"/>
        <v>-18.80037499538976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45962</v>
      </c>
      <c r="F10" s="299"/>
      <c r="G10" s="299"/>
      <c r="H10" s="93">
        <v>19440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1765</v>
      </c>
      <c r="F11" s="91">
        <v>8834</v>
      </c>
      <c r="G11" s="91">
        <v>29435</v>
      </c>
      <c r="H11" s="93">
        <v>1202</v>
      </c>
    </row>
    <row r="12" spans="2:8" x14ac:dyDescent="0.25">
      <c r="B12" s="32" t="s">
        <v>26</v>
      </c>
      <c r="C12" s="104" t="s">
        <v>228</v>
      </c>
      <c r="D12" s="294"/>
      <c r="E12" s="300">
        <v>1446</v>
      </c>
      <c r="F12" s="93"/>
      <c r="G12" s="93"/>
      <c r="H12" s="93">
        <v>312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15737</v>
      </c>
      <c r="F13" s="300">
        <v>3809</v>
      </c>
      <c r="G13" s="300">
        <v>8674</v>
      </c>
      <c r="H13" s="300">
        <v>9970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18194</v>
      </c>
      <c r="F14" s="300">
        <v>1886</v>
      </c>
      <c r="G14" s="300">
        <v>9919</v>
      </c>
      <c r="H14" s="300">
        <v>7600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2292</v>
      </c>
      <c r="F15" s="300">
        <v>3</v>
      </c>
      <c r="G15" s="300">
        <v>1181</v>
      </c>
      <c r="H15" s="300">
        <v>832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3251</v>
      </c>
      <c r="F16" s="300">
        <v>3872</v>
      </c>
      <c r="G16" s="300">
        <v>2629</v>
      </c>
      <c r="H16" s="300">
        <v>3117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3553</v>
      </c>
      <c r="F17" s="301" t="s">
        <v>239</v>
      </c>
      <c r="G17" s="302"/>
      <c r="H17" s="300">
        <v>6315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35876</v>
      </c>
      <c r="F18" s="300">
        <v>3285</v>
      </c>
      <c r="G18" s="300">
        <v>38915</v>
      </c>
      <c r="H18" s="300">
        <v>10233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14135</v>
      </c>
      <c r="F19" s="300">
        <v>3109</v>
      </c>
      <c r="G19" s="300">
        <v>10941</v>
      </c>
      <c r="H19" s="300">
        <v>4797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4272</v>
      </c>
      <c r="F21" s="91">
        <v>1368</v>
      </c>
      <c r="G21" s="91">
        <v>3267</v>
      </c>
      <c r="H21" s="91">
        <v>2318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72194</v>
      </c>
      <c r="F23" s="299">
        <v>56795</v>
      </c>
      <c r="G23" s="299">
        <v>32666</v>
      </c>
      <c r="H23" s="299">
        <v>14542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10964</v>
      </c>
      <c r="F24" s="301" t="s">
        <v>248</v>
      </c>
      <c r="G24" s="302"/>
      <c r="H24" s="299">
        <v>494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229641</v>
      </c>
      <c r="F25" s="75">
        <f>SUM(F10:F24)</f>
        <v>82961</v>
      </c>
      <c r="G25" s="75">
        <f>SUM(G10:G24)</f>
        <v>137627</v>
      </c>
      <c r="H25" s="75">
        <f>SUM(H10:H24)</f>
        <v>81172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105293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124348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19440</v>
      </c>
      <c r="F10" s="91">
        <v>18291</v>
      </c>
      <c r="G10" s="375">
        <f t="shared" ref="G10:G25" si="0">IF(AND(F10&gt; 0,E10&gt;0,E10&lt;=F10*6),E10/F10*100-100,"-")</f>
        <v>6.281777923568967</v>
      </c>
      <c r="H10" s="91">
        <v>98999</v>
      </c>
      <c r="I10" s="283">
        <v>115961</v>
      </c>
      <c r="J10" s="375">
        <f>IF(AND(I10&gt; 0,H10&gt;0,H10&lt;=I10*6),H10/I10*100-100,"-")</f>
        <v>-14.627331602866477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1202</v>
      </c>
      <c r="F11" s="285">
        <v>666</v>
      </c>
      <c r="G11" s="375">
        <f t="shared" si="0"/>
        <v>80.48048048048048</v>
      </c>
      <c r="H11" s="300">
        <v>5936</v>
      </c>
      <c r="I11" s="285">
        <v>4545</v>
      </c>
      <c r="J11" s="375">
        <f>IF(AND(I11&gt; 0,H11&gt;0,H11&lt;=I11*6),H11/I11*100-100,"-")</f>
        <v>30.60506050605062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312</v>
      </c>
      <c r="F12" s="282">
        <v>238</v>
      </c>
      <c r="G12" s="375">
        <f t="shared" si="0"/>
        <v>31.092436974789905</v>
      </c>
      <c r="H12" s="93">
        <v>1492</v>
      </c>
      <c r="I12" s="282">
        <v>818</v>
      </c>
      <c r="J12" s="375">
        <f>IF(AND(I12&gt; 0,H12&gt;0,H12&lt;=I12*6),H12/I12*100-100,"-")</f>
        <v>82.396088019559897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3601</v>
      </c>
      <c r="F14" s="282">
        <v>2875</v>
      </c>
      <c r="G14" s="375">
        <f t="shared" si="0"/>
        <v>25.252173913043492</v>
      </c>
      <c r="H14" s="93">
        <v>18829</v>
      </c>
      <c r="I14" s="282">
        <v>18329</v>
      </c>
      <c r="J14" s="375">
        <f t="shared" ref="J14:J23" si="1">IF(AND(I14&gt; 0,H14&gt;0,H14&lt;=I14*6),H14/I14*100-100,"-")</f>
        <v>2.7279175077745634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4190</v>
      </c>
      <c r="F15" s="282">
        <v>2353</v>
      </c>
      <c r="G15" s="375">
        <f t="shared" si="0"/>
        <v>78.070548236294087</v>
      </c>
      <c r="H15" s="93">
        <v>22820</v>
      </c>
      <c r="I15" s="282">
        <v>18774</v>
      </c>
      <c r="J15" s="375">
        <f t="shared" si="1"/>
        <v>21.551081282624907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2179</v>
      </c>
      <c r="F16" s="282">
        <v>1645</v>
      </c>
      <c r="G16" s="375">
        <f t="shared" si="0"/>
        <v>32.462006079027361</v>
      </c>
      <c r="H16" s="93">
        <v>11245</v>
      </c>
      <c r="I16" s="282">
        <v>10584</v>
      </c>
      <c r="J16" s="375">
        <f t="shared" si="1"/>
        <v>6.2452758881330368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7600</v>
      </c>
      <c r="F17" s="282">
        <v>3864</v>
      </c>
      <c r="G17" s="375">
        <f t="shared" si="0"/>
        <v>96.687370600414084</v>
      </c>
      <c r="H17" s="93">
        <v>35960</v>
      </c>
      <c r="I17" s="282">
        <v>7857</v>
      </c>
      <c r="J17" s="375">
        <f t="shared" si="1"/>
        <v>357.68104874634082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832</v>
      </c>
      <c r="F18" s="282">
        <v>1042</v>
      </c>
      <c r="G18" s="375">
        <f t="shared" si="0"/>
        <v>-20.153550863723609</v>
      </c>
      <c r="H18" s="93">
        <v>3661</v>
      </c>
      <c r="I18" s="282">
        <v>4989</v>
      </c>
      <c r="J18" s="375">
        <f t="shared" si="1"/>
        <v>-26.618560833834437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3117</v>
      </c>
      <c r="F19" s="282">
        <v>1417</v>
      </c>
      <c r="G19" s="375">
        <f t="shared" si="0"/>
        <v>119.97177134791812</v>
      </c>
      <c r="H19" s="93">
        <v>14324</v>
      </c>
      <c r="I19" s="282">
        <v>11735</v>
      </c>
      <c r="J19" s="375">
        <f t="shared" si="1"/>
        <v>22.062207072858968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6315</v>
      </c>
      <c r="F20" s="282">
        <v>2349</v>
      </c>
      <c r="G20" s="375">
        <f t="shared" si="0"/>
        <v>168.83780332056193</v>
      </c>
      <c r="H20" s="93">
        <v>25208</v>
      </c>
      <c r="I20" s="282">
        <v>24162</v>
      </c>
      <c r="J20" s="375">
        <f t="shared" si="1"/>
        <v>4.3291118284910226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10233</v>
      </c>
      <c r="F21" s="283">
        <v>6280</v>
      </c>
      <c r="G21" s="375">
        <f t="shared" si="0"/>
        <v>62.945859872611464</v>
      </c>
      <c r="H21" s="91">
        <v>58839</v>
      </c>
      <c r="I21" s="283">
        <v>48896</v>
      </c>
      <c r="J21" s="375">
        <f t="shared" si="1"/>
        <v>20.334996727748702</v>
      </c>
    </row>
    <row r="22" spans="2:10" s="9" customFormat="1" x14ac:dyDescent="0.25">
      <c r="B22" s="32"/>
      <c r="C22" s="89"/>
      <c r="D22" s="20" t="s">
        <v>264</v>
      </c>
      <c r="E22" s="300">
        <v>2060</v>
      </c>
      <c r="F22" s="285">
        <v>884</v>
      </c>
      <c r="G22" s="375">
        <f t="shared" si="0"/>
        <v>133.03167420814481</v>
      </c>
      <c r="H22" s="300">
        <v>13483</v>
      </c>
      <c r="I22" s="285">
        <v>7081</v>
      </c>
      <c r="J22" s="375">
        <f t="shared" si="1"/>
        <v>90.410958904109606</v>
      </c>
    </row>
    <row r="23" spans="2:10" s="9" customFormat="1" x14ac:dyDescent="0.25">
      <c r="B23" s="32"/>
      <c r="C23" s="89"/>
      <c r="D23" s="20" t="s">
        <v>265</v>
      </c>
      <c r="E23" s="300">
        <v>3050</v>
      </c>
      <c r="F23" s="285">
        <v>2712</v>
      </c>
      <c r="G23" s="375">
        <f t="shared" si="0"/>
        <v>12.463126843657818</v>
      </c>
      <c r="H23" s="300">
        <v>17057</v>
      </c>
      <c r="I23" s="285">
        <v>18807</v>
      </c>
      <c r="J23" s="375">
        <f t="shared" si="1"/>
        <v>-9.3050459935130476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203</v>
      </c>
      <c r="F25" s="282">
        <v>155</v>
      </c>
      <c r="G25" s="375">
        <f t="shared" si="0"/>
        <v>30.967741935483872</v>
      </c>
      <c r="H25" s="93">
        <v>1568</v>
      </c>
      <c r="I25" s="282">
        <v>1035</v>
      </c>
      <c r="J25" s="375">
        <f t="shared" ref="J25:J33" si="2">IF(AND(I25&gt; 0,H25&gt;0,H25&lt;=I25*6),H25/I25*100-100,"-")</f>
        <v>51.497584541062821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2021</v>
      </c>
      <c r="F26" s="282">
        <v>1603</v>
      </c>
      <c r="G26" s="375">
        <f t="shared" ref="G26:G33" si="3">IF(AND(F26&gt; 0,E26&gt;0,E26&lt;=F26*6),E26/F26*100-100,"-")</f>
        <v>26.076107298814733</v>
      </c>
      <c r="H26" s="93">
        <v>15832</v>
      </c>
      <c r="I26" s="282">
        <v>11561</v>
      </c>
      <c r="J26" s="375">
        <f t="shared" si="2"/>
        <v>36.943171005968338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2167</v>
      </c>
      <c r="F27" s="282">
        <v>1600</v>
      </c>
      <c r="G27" s="375">
        <f t="shared" si="3"/>
        <v>35.4375</v>
      </c>
      <c r="H27" s="93">
        <v>18636</v>
      </c>
      <c r="I27" s="282">
        <v>12835</v>
      </c>
      <c r="J27" s="375">
        <f t="shared" si="2"/>
        <v>45.19672769770159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406</v>
      </c>
      <c r="F28" s="282">
        <v>282</v>
      </c>
      <c r="G28" s="375">
        <f t="shared" si="3"/>
        <v>43.971631205673759</v>
      </c>
      <c r="H28" s="93">
        <v>3238</v>
      </c>
      <c r="I28" s="282">
        <v>2254</v>
      </c>
      <c r="J28" s="375">
        <f t="shared" si="2"/>
        <v>43.655723158828749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2318</v>
      </c>
      <c r="F29" s="283">
        <v>2077</v>
      </c>
      <c r="G29" s="375">
        <f t="shared" si="3"/>
        <v>11.603273952816579</v>
      </c>
      <c r="H29" s="91">
        <v>12521</v>
      </c>
      <c r="I29" s="283">
        <v>13586</v>
      </c>
      <c r="J29" s="375">
        <f t="shared" si="2"/>
        <v>-7.8389518622110899</v>
      </c>
    </row>
    <row r="30" spans="2:10" s="9" customFormat="1" x14ac:dyDescent="0.25">
      <c r="B30" s="191"/>
      <c r="C30" s="89"/>
      <c r="D30" s="20" t="s">
        <v>272</v>
      </c>
      <c r="E30" s="300">
        <v>503</v>
      </c>
      <c r="F30" s="285">
        <v>523</v>
      </c>
      <c r="G30" s="375">
        <f t="shared" si="3"/>
        <v>-3.8240917782026713</v>
      </c>
      <c r="H30" s="300">
        <v>2739</v>
      </c>
      <c r="I30" s="285">
        <v>3730</v>
      </c>
      <c r="J30" s="375">
        <f t="shared" si="2"/>
        <v>-26.568364611260051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14542</v>
      </c>
      <c r="F31" s="285">
        <v>1436</v>
      </c>
      <c r="G31" s="375" t="str">
        <f t="shared" si="3"/>
        <v>-</v>
      </c>
      <c r="H31" s="300">
        <v>55944</v>
      </c>
      <c r="I31" s="285">
        <v>12925</v>
      </c>
      <c r="J31" s="375">
        <f t="shared" si="2"/>
        <v>332.8355899419729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494</v>
      </c>
      <c r="F32" s="283">
        <v>-170</v>
      </c>
      <c r="G32" s="375" t="str">
        <f t="shared" si="3"/>
        <v>-</v>
      </c>
      <c r="H32" s="91">
        <v>2282</v>
      </c>
      <c r="I32" s="283">
        <v>3708</v>
      </c>
      <c r="J32" s="375">
        <f t="shared" si="2"/>
        <v>-38.457389428263212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81172</v>
      </c>
      <c r="F33" s="75">
        <f>F10+F11+F12+F14+F15+F16+F17+F18+F19+F20+F21+F25+F26+F27+F28+F29+F31+F32</f>
        <v>48003</v>
      </c>
      <c r="G33" s="374">
        <f t="shared" si="3"/>
        <v>69.097764723038154</v>
      </c>
      <c r="H33" s="75">
        <f>H10+H11+H12+H14+H15+H16+H17+H18+H19+H20+H21+H25+H26+H27+H28+H29+H31+H32</f>
        <v>407334</v>
      </c>
      <c r="I33" s="75">
        <f>I10+I11+I12+I14+I15+I16+I17+I18+I19+I20+I21+I25+I26+I27+I28+I29+I31+I32</f>
        <v>324554</v>
      </c>
      <c r="J33" s="374">
        <f t="shared" si="2"/>
        <v>25.505770996505973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235542</v>
      </c>
      <c r="F10" s="336"/>
      <c r="G10" s="336"/>
      <c r="H10" s="337">
        <v>98999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9600</v>
      </c>
      <c r="F11" s="335">
        <v>50942</v>
      </c>
      <c r="G11" s="335">
        <v>166447</v>
      </c>
      <c r="H11" s="337">
        <v>5936</v>
      </c>
    </row>
    <row r="12" spans="2:8" x14ac:dyDescent="0.25">
      <c r="B12" s="328" t="s">
        <v>26</v>
      </c>
      <c r="C12" s="322" t="s">
        <v>228</v>
      </c>
      <c r="D12" s="339"/>
      <c r="E12" s="338">
        <v>6735</v>
      </c>
      <c r="F12" s="337"/>
      <c r="G12" s="337"/>
      <c r="H12" s="337">
        <v>1492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89787</v>
      </c>
      <c r="F13" s="338">
        <v>22775</v>
      </c>
      <c r="G13" s="338">
        <v>48923</v>
      </c>
      <c r="H13" s="338">
        <v>52894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97273</v>
      </c>
      <c r="F14" s="338">
        <v>11067</v>
      </c>
      <c r="G14" s="338">
        <v>59158</v>
      </c>
      <c r="H14" s="338">
        <v>35960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13733</v>
      </c>
      <c r="F15" s="338">
        <v>48</v>
      </c>
      <c r="G15" s="338">
        <v>5810</v>
      </c>
      <c r="H15" s="338">
        <v>3661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15669</v>
      </c>
      <c r="F16" s="338">
        <v>20549</v>
      </c>
      <c r="G16" s="338">
        <v>16439</v>
      </c>
      <c r="H16" s="338">
        <v>14324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18988</v>
      </c>
      <c r="F17" s="341" t="s">
        <v>239</v>
      </c>
      <c r="G17" s="342"/>
      <c r="H17" s="338">
        <v>25208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204382</v>
      </c>
      <c r="F18" s="338">
        <v>16207</v>
      </c>
      <c r="G18" s="338">
        <v>197738</v>
      </c>
      <c r="H18" s="338">
        <v>58839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73721</v>
      </c>
      <c r="F19" s="338">
        <v>28742</v>
      </c>
      <c r="G19" s="338">
        <v>55356</v>
      </c>
      <c r="H19" s="338">
        <v>39274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22986</v>
      </c>
      <c r="F21" s="335">
        <v>7113</v>
      </c>
      <c r="G21" s="335">
        <v>16836</v>
      </c>
      <c r="H21" s="335">
        <v>12521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319383</v>
      </c>
      <c r="F23" s="336">
        <v>279371</v>
      </c>
      <c r="G23" s="336">
        <v>163846</v>
      </c>
      <c r="H23" s="336">
        <v>55944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43454</v>
      </c>
      <c r="F24" s="341" t="s">
        <v>248</v>
      </c>
      <c r="G24" s="342"/>
      <c r="H24" s="336">
        <v>2282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1151253</v>
      </c>
      <c r="F25" s="349">
        <f>SUM(F10:F24)</f>
        <v>436814</v>
      </c>
      <c r="G25" s="349">
        <f>SUM(G10:G24)</f>
        <v>730553</v>
      </c>
      <c r="H25" s="349">
        <f>SUM(H10:H24)</f>
        <v>407334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592472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558781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Mai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&amp;R8.8.2022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825</v>
      </c>
      <c r="G11" s="44">
        <v>880</v>
      </c>
      <c r="H11" s="355">
        <f>IF(AND(G11&gt; 0,F11&gt;0,F11&lt;=G11*6),F11/G11*100-100,"-")</f>
        <v>-6.25</v>
      </c>
      <c r="I11" s="360">
        <v>3898</v>
      </c>
      <c r="J11" s="44">
        <v>4090</v>
      </c>
      <c r="K11" s="355">
        <f t="shared" ref="K11:K23" si="0">IF(AND(J11&gt; 0,I11&gt;0,I11&lt;=J11*6),I11/J11*100-100,"-")</f>
        <v>-4.6943765281173597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89725</v>
      </c>
      <c r="G12" s="44">
        <v>83347</v>
      </c>
      <c r="H12" s="355">
        <f>IF(AND(G12&gt; 0,F12&gt;0,F12&lt;=G12*6),F12/G12*100-100,"-")</f>
        <v>7.6523450154174668</v>
      </c>
      <c r="I12" s="360">
        <v>465126</v>
      </c>
      <c r="J12" s="44">
        <v>413922</v>
      </c>
      <c r="K12" s="355">
        <f t="shared" si="0"/>
        <v>12.370446605882265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5694</v>
      </c>
      <c r="G13" s="44">
        <v>7422</v>
      </c>
      <c r="H13" s="355">
        <f t="shared" ref="H13:H23" si="1">IF(AND(G13&gt; 0,F13&gt;0,F13&lt;=G13*6),F13/G13*100-100,"-")</f>
        <v>-23.282134195634598</v>
      </c>
      <c r="I13" s="360">
        <v>31438</v>
      </c>
      <c r="J13" s="44">
        <v>35220</v>
      </c>
      <c r="K13" s="355">
        <f t="shared" si="0"/>
        <v>-10.738216922203293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10044</v>
      </c>
      <c r="G14" s="44">
        <v>10086</v>
      </c>
      <c r="H14" s="355">
        <f t="shared" si="1"/>
        <v>-0.41641879833433393</v>
      </c>
      <c r="I14" s="360">
        <v>51568</v>
      </c>
      <c r="J14" s="44">
        <v>56621</v>
      </c>
      <c r="K14" s="355">
        <f t="shared" si="0"/>
        <v>-8.9242507196976391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30909</v>
      </c>
      <c r="G15" s="44">
        <v>33721</v>
      </c>
      <c r="H15" s="355">
        <f t="shared" si="1"/>
        <v>-8.3390172296195288</v>
      </c>
      <c r="I15" s="360">
        <v>155257</v>
      </c>
      <c r="J15" s="44">
        <v>166681</v>
      </c>
      <c r="K15" s="355">
        <f t="shared" si="0"/>
        <v>-6.8538105722907829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10140</v>
      </c>
      <c r="G17" s="44">
        <v>14442</v>
      </c>
      <c r="H17" s="355">
        <f t="shared" si="1"/>
        <v>-29.78811798919817</v>
      </c>
      <c r="I17" s="360">
        <v>63240</v>
      </c>
      <c r="J17" s="44">
        <v>72439</v>
      </c>
      <c r="K17" s="355">
        <f t="shared" si="0"/>
        <v>-12.698960504700509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3211</v>
      </c>
      <c r="G18" s="44">
        <v>3399</v>
      </c>
      <c r="H18" s="355">
        <f t="shared" si="1"/>
        <v>-5.5310385407472751</v>
      </c>
      <c r="I18" s="360">
        <v>15277</v>
      </c>
      <c r="J18" s="44">
        <v>16291</v>
      </c>
      <c r="K18" s="355">
        <f t="shared" si="0"/>
        <v>-6.2242956233503151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150548</v>
      </c>
      <c r="G19" s="50">
        <f>SUM(G11:G18)</f>
        <v>153297</v>
      </c>
      <c r="H19" s="384">
        <f t="shared" si="1"/>
        <v>-1.7932510094783396</v>
      </c>
      <c r="I19" s="50">
        <f>SUM(I11:I18)</f>
        <v>785804</v>
      </c>
      <c r="J19" s="50">
        <f>SUM(J11:J18)</f>
        <v>765264</v>
      </c>
      <c r="K19" s="384">
        <f t="shared" si="0"/>
        <v>2.6840410629534404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745</v>
      </c>
      <c r="G21" s="57">
        <v>776</v>
      </c>
      <c r="H21" s="355">
        <f t="shared" si="1"/>
        <v>-3.9948453608247405</v>
      </c>
      <c r="I21" s="56">
        <v>3774</v>
      </c>
      <c r="J21" s="57">
        <v>3936</v>
      </c>
      <c r="K21" s="355">
        <f t="shared" si="0"/>
        <v>-4.1158536585365795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149060</v>
      </c>
      <c r="G23" s="45">
        <v>148402</v>
      </c>
      <c r="H23" s="355">
        <f t="shared" si="1"/>
        <v>0.44339025080523697</v>
      </c>
      <c r="I23" s="44">
        <v>783187</v>
      </c>
      <c r="J23" s="45">
        <v>767339</v>
      </c>
      <c r="K23" s="355">
        <f t="shared" si="0"/>
        <v>2.0653192396059552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1875657</v>
      </c>
      <c r="G11" s="45">
        <v>2091043</v>
      </c>
      <c r="H11" s="355">
        <f t="shared" ref="H11:H26" si="0">IF(AND(G11&gt; 0,F11&gt;0,F11&lt;=G11*6),F11/G11*100-100,"-")</f>
        <v>-10.300409891140447</v>
      </c>
      <c r="I11" s="44">
        <v>10684143</v>
      </c>
      <c r="J11" s="45">
        <v>12685030</v>
      </c>
      <c r="K11" s="355">
        <f t="shared" ref="K11:K26" si="1">IF(AND(J11&gt; 0,I11&gt;0,I11&lt;=J11*6),I11/J11*100-100,"-")</f>
        <v>-15.773608734074728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306762</v>
      </c>
      <c r="G12" s="45">
        <v>713596</v>
      </c>
      <c r="H12" s="355">
        <f t="shared" si="0"/>
        <v>-57.011810604319528</v>
      </c>
      <c r="I12" s="44">
        <v>3340319</v>
      </c>
      <c r="J12" s="45">
        <v>4353497</v>
      </c>
      <c r="K12" s="355">
        <f t="shared" si="1"/>
        <v>-23.272739133620618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1297494</v>
      </c>
      <c r="G13" s="45">
        <v>774044</v>
      </c>
      <c r="H13" s="355">
        <f t="shared" si="0"/>
        <v>67.625354631002892</v>
      </c>
      <c r="I13" s="44">
        <v>4009744</v>
      </c>
      <c r="J13" s="45">
        <v>3367609</v>
      </c>
      <c r="K13" s="355">
        <f t="shared" si="1"/>
        <v>19.067979685290055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524160</v>
      </c>
      <c r="G14" s="45">
        <v>767844</v>
      </c>
      <c r="H14" s="355">
        <f t="shared" si="0"/>
        <v>-31.736133902198887</v>
      </c>
      <c r="I14" s="44">
        <v>2920949</v>
      </c>
      <c r="J14" s="45">
        <v>3180707</v>
      </c>
      <c r="K14" s="355">
        <f t="shared" si="1"/>
        <v>-8.1666748933491817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763008</v>
      </c>
      <c r="G15" s="45">
        <v>789270</v>
      </c>
      <c r="H15" s="355">
        <f t="shared" si="0"/>
        <v>-3.3273784636436119</v>
      </c>
      <c r="I15" s="44">
        <v>3387027</v>
      </c>
      <c r="J15" s="45">
        <v>3281662</v>
      </c>
      <c r="K15" s="355">
        <f t="shared" si="1"/>
        <v>3.2107206653214178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1699777</v>
      </c>
      <c r="G21" s="45">
        <v>2028669</v>
      </c>
      <c r="H21" s="355">
        <f t="shared" si="0"/>
        <v>-16.212206131212142</v>
      </c>
      <c r="I21" s="44">
        <v>6998880</v>
      </c>
      <c r="J21" s="45">
        <v>8118322</v>
      </c>
      <c r="K21" s="355">
        <f t="shared" si="1"/>
        <v>-13.789081044087681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6466858</v>
      </c>
      <c r="G30" s="75">
        <v>7164466</v>
      </c>
      <c r="H30" s="357">
        <f t="shared" si="2"/>
        <v>-9.7370550715154423</v>
      </c>
      <c r="I30" s="75">
        <v>31341062</v>
      </c>
      <c r="J30" s="75">
        <v>34986827</v>
      </c>
      <c r="K30" s="357">
        <f t="shared" si="3"/>
        <v>-10.420393366909209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149060</v>
      </c>
      <c r="G32" s="80">
        <v>148402</v>
      </c>
      <c r="H32" s="355">
        <f t="shared" si="2"/>
        <v>0.44339025080523697</v>
      </c>
      <c r="I32" s="80">
        <v>783187</v>
      </c>
      <c r="J32" s="80">
        <v>767339</v>
      </c>
      <c r="K32" s="355">
        <f t="shared" si="3"/>
        <v>2.0653192396059552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6615918</v>
      </c>
      <c r="G34" s="75">
        <f>G30+G31+G32-G33</f>
        <v>7312868</v>
      </c>
      <c r="H34" s="357">
        <f t="shared" si="2"/>
        <v>-9.530460552549286</v>
      </c>
      <c r="I34" s="75">
        <f>I30+I31+I32-I33</f>
        <v>32124249</v>
      </c>
      <c r="J34" s="75">
        <f>J30+J31+J32-J33</f>
        <v>35754166</v>
      </c>
      <c r="K34" s="357">
        <f t="shared" si="3"/>
        <v>-10.152430908331084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-1</v>
      </c>
      <c r="G35" s="80">
        <f>G36-G34</f>
        <v>260</v>
      </c>
      <c r="H35" s="382" t="s">
        <v>49</v>
      </c>
      <c r="I35" s="80">
        <f>I36-I34</f>
        <v>-32</v>
      </c>
      <c r="J35" s="80">
        <f>J36-J34</f>
        <v>31889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6615917</v>
      </c>
      <c r="G36" s="75">
        <v>7313128</v>
      </c>
      <c r="H36" s="357">
        <f t="shared" si="2"/>
        <v>-9.5336906450974084</v>
      </c>
      <c r="I36" s="75">
        <v>32124217</v>
      </c>
      <c r="J36" s="75">
        <v>35786055</v>
      </c>
      <c r="K36" s="357">
        <f t="shared" si="3"/>
        <v>-10.232583613924476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380.06</v>
      </c>
      <c r="G11" s="377">
        <v>190.97</v>
      </c>
      <c r="H11" s="355">
        <f>IF(AND(G11&lt;&gt;"-",F11&lt;&gt;"-"),IF((F11&lt;=G11*6),F11/G11*100-100,"-"),"-")</f>
        <v>99.015552180970843</v>
      </c>
      <c r="I11" s="377">
        <v>356.06</v>
      </c>
      <c r="J11" s="377">
        <v>255.02</v>
      </c>
      <c r="K11" s="355">
        <f>IF(AND(J11&lt;&gt;"-",I11&lt;&gt;"-"),IF((I11&lt;=J11*6),I11/J11*100-100,"-"),"-")</f>
        <v>39.62042192769195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424.86</v>
      </c>
      <c r="G12" s="377">
        <v>190.71</v>
      </c>
      <c r="H12" s="355">
        <f t="shared" ref="H12:H27" si="0">IF(AND(G12&lt;&gt;"-",F12&lt;&gt;"-"),IF((F12&lt;=G12*6),F12/G12*100-100,"-"),"-")</f>
        <v>122.77803995595406</v>
      </c>
      <c r="I12" s="377">
        <v>387.57</v>
      </c>
      <c r="J12" s="377">
        <v>304.33</v>
      </c>
      <c r="K12" s="355">
        <f t="shared" ref="K12:K27" si="1">IF(AND(J12&lt;&gt;"-",I12&lt;&gt;"-"),IF((I12&lt;=J12*6),I12/J12*100-100,"-"),"-")</f>
        <v>27.351887753425558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440.03</v>
      </c>
      <c r="G13" s="377">
        <v>206.64</v>
      </c>
      <c r="H13" s="355">
        <f t="shared" si="0"/>
        <v>112.94521873790168</v>
      </c>
      <c r="I13" s="377">
        <v>416.95</v>
      </c>
      <c r="J13" s="377">
        <v>306.91000000000003</v>
      </c>
      <c r="K13" s="355">
        <f t="shared" si="1"/>
        <v>35.854159199765377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421.97</v>
      </c>
      <c r="G14" s="377">
        <v>174.98</v>
      </c>
      <c r="H14" s="355">
        <f t="shared" si="0"/>
        <v>141.15327465996117</v>
      </c>
      <c r="I14" s="377">
        <v>396.82</v>
      </c>
      <c r="J14" s="377">
        <v>290.45</v>
      </c>
      <c r="K14" s="355">
        <f t="shared" si="1"/>
        <v>36.622482354966422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419.77</v>
      </c>
      <c r="G15" s="377">
        <v>164.57</v>
      </c>
      <c r="H15" s="355">
        <f t="shared" si="0"/>
        <v>155.07079054505684</v>
      </c>
      <c r="I15" s="377">
        <v>388.22</v>
      </c>
      <c r="J15" s="377">
        <v>324.01</v>
      </c>
      <c r="K15" s="355">
        <f t="shared" si="1"/>
        <v>19.817289589827496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406.26</v>
      </c>
      <c r="G21" s="377">
        <v>196.21</v>
      </c>
      <c r="H21" s="355">
        <f t="shared" si="0"/>
        <v>107.05366698945005</v>
      </c>
      <c r="I21" s="377">
        <v>379.45</v>
      </c>
      <c r="J21" s="377">
        <v>314.14</v>
      </c>
      <c r="K21" s="355">
        <f t="shared" si="1"/>
        <v>20.790093588845735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409.19</v>
      </c>
      <c r="G30" s="378">
        <v>189.5</v>
      </c>
      <c r="H30" s="385">
        <f>IF(AND(G30&lt;&gt;"-",F30&lt;&gt;"-"),IF((F30&lt;=G30*6),F30/G30*100-100,"-"),"-")</f>
        <v>115.93139841688657</v>
      </c>
      <c r="I30" s="378">
        <v>379.71</v>
      </c>
      <c r="J30" s="378">
        <v>289.56</v>
      </c>
      <c r="K30" s="385">
        <f>IF(AND(J30&lt;&gt;"-",I30&lt;&gt;"-"),IF((I30&lt;=J30*6),I30/J30*100-100,"-"),"-")</f>
        <v>31.133443845835046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409.19</v>
      </c>
      <c r="G32" s="378">
        <v>189.5</v>
      </c>
      <c r="H32" s="385">
        <f>IF(AND(G32&lt;&gt;"-",F32&lt;&gt;"-"),IF((F32&lt;=G32*6),F32/G32*100-100,"-"),"-")</f>
        <v>115.93139841688657</v>
      </c>
      <c r="I32" s="378">
        <v>379.71</v>
      </c>
      <c r="J32" s="378">
        <v>289.56</v>
      </c>
      <c r="K32" s="385">
        <f>IF(AND(J32&lt;&gt;"-",I32&lt;&gt;"-"),IF((I32&lt;=J32*6),I32/J32*100-100,"-"),"-")</f>
        <v>31.133443845835046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6615917</v>
      </c>
      <c r="G11" s="53">
        <v>7313128</v>
      </c>
      <c r="H11" s="94">
        <f>IF(AND(G11&gt; 0,F11&gt;0,F11&lt;=G11*6),F11/G11*100-100,"-")</f>
        <v>-9.5336906450974084</v>
      </c>
      <c r="I11" s="361">
        <v>32124217</v>
      </c>
      <c r="J11" s="53">
        <v>35786055</v>
      </c>
      <c r="K11" s="94">
        <f>IF(AND(J11&gt; 0,I11&gt;0,I11&lt;=J11*6),I11/J11*100-100,"-")</f>
        <v>-10.232583613924476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774343</v>
      </c>
      <c r="G14" s="53">
        <v>762834</v>
      </c>
      <c r="H14" s="94">
        <f>IF(AND(G14&gt; 0,F14&gt;0,F14&lt;=G14*6),F14/G14*100-100,"-")</f>
        <v>1.5087161820265038</v>
      </c>
      <c r="I14" s="283">
        <v>3954445</v>
      </c>
      <c r="J14" s="53">
        <v>4061375</v>
      </c>
      <c r="K14" s="94">
        <f>IF(AND(J14&gt; 0,I14&gt;0,I14&lt;=J14*6),I14/J14*100-100,"-")</f>
        <v>-2.6328521744483027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443743</v>
      </c>
      <c r="G17" s="53">
        <v>450375</v>
      </c>
      <c r="H17" s="94">
        <f>IF(AND(G17&gt; 0,F17&gt;0,F17&lt;=G17*6),F17/G17*100-100,"-")</f>
        <v>-1.4725506522342471</v>
      </c>
      <c r="I17" s="361">
        <v>1917080</v>
      </c>
      <c r="J17" s="53">
        <v>2186320</v>
      </c>
      <c r="K17" s="94">
        <f>IF(AND(J17&gt; 0,I17&gt;0,I17&lt;=J17*6),I17/J17*100-100,"-")</f>
        <v>-12.314757217607678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12009</v>
      </c>
      <c r="G20" s="53">
        <v>5930</v>
      </c>
      <c r="H20" s="94">
        <f>IF(AND(G20&gt; 0,F20&gt;0,F20&lt;=G20*6),F20/G20*100-100,"-")</f>
        <v>102.51264755480608</v>
      </c>
      <c r="I20" s="361">
        <v>91780</v>
      </c>
      <c r="J20" s="53">
        <v>62774</v>
      </c>
      <c r="K20" s="94">
        <f>IF(AND(J20&gt; 0,I20&gt;0,I20&lt;=J20*6),I20/J20*100-100,"-")</f>
        <v>46.207028387548974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-285181</v>
      </c>
      <c r="G23" s="53">
        <v>-5013</v>
      </c>
      <c r="H23" s="383" t="s">
        <v>49</v>
      </c>
      <c r="I23" s="361">
        <v>-763477</v>
      </c>
      <c r="J23" s="53">
        <v>359683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8107175</v>
      </c>
      <c r="G26" s="365">
        <f>G11+G14+G17-G20-G23</f>
        <v>8525420</v>
      </c>
      <c r="H26" s="366">
        <f>IF(AND(G26&gt; 0,F26&gt;0,F26&lt;=G26*6),F26/G26*100-100,"-")</f>
        <v>-4.9058580105144358</v>
      </c>
      <c r="I26" s="365">
        <f>I11+I14+I17-I20-I23</f>
        <v>38667439</v>
      </c>
      <c r="J26" s="365">
        <f>J11+J14+J17-J20-J23</f>
        <v>41611293</v>
      </c>
      <c r="K26" s="366">
        <f>IF(AND(J26&gt; 0,I26&gt;0,I26&lt;=J26*6),I26/J26*100-100,"-")</f>
        <v>-7.0746515855683754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47596</v>
      </c>
      <c r="G29" s="361">
        <v>26956</v>
      </c>
      <c r="H29" s="94">
        <f>IF(AND(G29&gt; 0,F29&gt;0,F29&lt;=G29*6),F29/G29*100-100,"-")</f>
        <v>76.569223920462974</v>
      </c>
      <c r="I29" s="53">
        <v>6521</v>
      </c>
      <c r="J29" s="361">
        <v>83613</v>
      </c>
      <c r="K29" s="94">
        <f>IF(AND(J29&gt; 0,I29&gt;0,I29&lt;=J29*6),I29/J29*100-100,"-")</f>
        <v>-92.200973532823838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155398</v>
      </c>
      <c r="G32" s="361">
        <v>162456</v>
      </c>
      <c r="H32" s="94">
        <f>IF(AND(G32&gt; 0,F32&gt;0,F32&lt;=G32*6),F32/G32*100-100,"-")</f>
        <v>-4.3445609888215841</v>
      </c>
      <c r="I32" s="53">
        <v>766955</v>
      </c>
      <c r="J32" s="361">
        <v>817098</v>
      </c>
      <c r="K32" s="94">
        <f>IF(AND(J32&gt; 0,I32&gt;0,I32&lt;=J32*6),I32/J32*100-100,"-")</f>
        <v>-6.1367179946591506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7904181</v>
      </c>
      <c r="G35" s="365">
        <f>G26-G29-G32</f>
        <v>8336008</v>
      </c>
      <c r="H35" s="366">
        <f>IF(AND(G35&gt; 0,F35&gt;0,F35&lt;=G35*6),F35/G35*100-100,"-")</f>
        <v>-5.1802613433192448</v>
      </c>
      <c r="I35" s="365">
        <f>I26-I29-I32</f>
        <v>37893963</v>
      </c>
      <c r="J35" s="365">
        <f>J26-J29-J32</f>
        <v>40710582</v>
      </c>
      <c r="K35" s="366">
        <f>IF(AND(J35&gt; 0,I35&gt;0,I35&lt;=J35*6),I35/J35*100-100,"-")</f>
        <v>-6.9186409567910374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572709</v>
      </c>
      <c r="F12" s="123"/>
      <c r="G12" s="93">
        <v>0</v>
      </c>
      <c r="H12" s="93">
        <v>181312</v>
      </c>
      <c r="I12" s="93">
        <v>20741</v>
      </c>
      <c r="J12" s="93">
        <v>0</v>
      </c>
      <c r="K12" s="93">
        <v>303220</v>
      </c>
      <c r="L12" s="93">
        <v>508118</v>
      </c>
      <c r="M12" s="93">
        <f>E12-G12-H12+I12+J12+K12+L12</f>
        <v>1223476</v>
      </c>
    </row>
    <row r="13" spans="2:13" x14ac:dyDescent="0.25">
      <c r="B13" s="89"/>
      <c r="C13" s="17" t="s">
        <v>106</v>
      </c>
      <c r="D13" s="38">
        <v>2</v>
      </c>
      <c r="E13" s="122">
        <v>1492997</v>
      </c>
      <c r="F13" s="123"/>
      <c r="G13" s="93">
        <v>0</v>
      </c>
      <c r="H13" s="93">
        <v>6297</v>
      </c>
      <c r="I13" s="93">
        <v>0</v>
      </c>
      <c r="J13" s="93">
        <v>0</v>
      </c>
      <c r="K13" s="93">
        <v>2898</v>
      </c>
      <c r="L13" s="93">
        <v>186912</v>
      </c>
      <c r="M13" s="93">
        <f t="shared" ref="M13:M19" si="0">E13-G13-H13+I13+J13+K13+L13</f>
        <v>1676510</v>
      </c>
    </row>
    <row r="14" spans="2:13" x14ac:dyDescent="0.25">
      <c r="B14" s="89"/>
      <c r="C14" s="17" t="s">
        <v>107</v>
      </c>
      <c r="D14" s="38">
        <v>3</v>
      </c>
      <c r="E14" s="122">
        <v>225370</v>
      </c>
      <c r="F14" s="123"/>
      <c r="G14" s="93">
        <v>0</v>
      </c>
      <c r="H14" s="93">
        <v>97259</v>
      </c>
      <c r="I14" s="93">
        <v>292878</v>
      </c>
      <c r="J14" s="93">
        <v>0</v>
      </c>
      <c r="K14" s="93">
        <v>6577</v>
      </c>
      <c r="L14" s="93">
        <v>80836</v>
      </c>
      <c r="M14" s="93">
        <f t="shared" si="0"/>
        <v>508402</v>
      </c>
    </row>
    <row r="15" spans="2:13" x14ac:dyDescent="0.25">
      <c r="B15" s="89"/>
      <c r="C15" s="17" t="s">
        <v>108</v>
      </c>
      <c r="D15" s="38">
        <v>4</v>
      </c>
      <c r="E15" s="122">
        <v>2251472</v>
      </c>
      <c r="F15" s="123"/>
      <c r="G15" s="93">
        <v>240</v>
      </c>
      <c r="H15" s="93">
        <v>17126</v>
      </c>
      <c r="I15" s="93">
        <v>0</v>
      </c>
      <c r="J15" s="93">
        <v>0</v>
      </c>
      <c r="K15" s="93">
        <v>473556</v>
      </c>
      <c r="L15" s="93">
        <v>870262</v>
      </c>
      <c r="M15" s="93">
        <f t="shared" si="0"/>
        <v>3577924</v>
      </c>
    </row>
    <row r="16" spans="2:13" x14ac:dyDescent="0.25">
      <c r="B16" s="89"/>
      <c r="C16" s="17" t="s">
        <v>109</v>
      </c>
      <c r="D16" s="38">
        <v>5</v>
      </c>
      <c r="E16" s="122">
        <v>856727</v>
      </c>
      <c r="F16" s="123"/>
      <c r="G16" s="93">
        <v>1164</v>
      </c>
      <c r="H16" s="93">
        <v>6962</v>
      </c>
      <c r="I16" s="93">
        <v>0</v>
      </c>
      <c r="J16" s="93">
        <v>1756</v>
      </c>
      <c r="K16" s="93">
        <v>33074</v>
      </c>
      <c r="L16" s="93">
        <v>105396</v>
      </c>
      <c r="M16" s="93">
        <f t="shared" si="0"/>
        <v>988827</v>
      </c>
    </row>
    <row r="17" spans="2:13" x14ac:dyDescent="0.25">
      <c r="B17" s="89"/>
      <c r="C17" s="17" t="s">
        <v>110</v>
      </c>
      <c r="D17" s="38">
        <v>6</v>
      </c>
      <c r="E17" s="122">
        <v>254104</v>
      </c>
      <c r="F17" s="123"/>
      <c r="G17" s="93">
        <v>0</v>
      </c>
      <c r="H17" s="93">
        <v>50021</v>
      </c>
      <c r="I17" s="93">
        <v>15</v>
      </c>
      <c r="J17" s="93">
        <v>378</v>
      </c>
      <c r="K17" s="93">
        <v>2</v>
      </c>
      <c r="L17" s="93">
        <v>7621</v>
      </c>
      <c r="M17" s="93">
        <f t="shared" si="0"/>
        <v>212099</v>
      </c>
    </row>
    <row r="18" spans="2:13" x14ac:dyDescent="0.25">
      <c r="B18" s="89"/>
      <c r="C18" s="17" t="s">
        <v>111</v>
      </c>
      <c r="D18" s="38">
        <v>7</v>
      </c>
      <c r="E18" s="122">
        <v>378663</v>
      </c>
      <c r="F18" s="123"/>
      <c r="G18" s="93">
        <v>46011</v>
      </c>
      <c r="H18" s="93">
        <v>13738</v>
      </c>
      <c r="I18" s="93">
        <v>0</v>
      </c>
      <c r="J18" s="93">
        <v>11653</v>
      </c>
      <c r="K18" s="93">
        <v>0</v>
      </c>
      <c r="L18" s="93">
        <v>2161</v>
      </c>
      <c r="M18" s="93">
        <f t="shared" si="0"/>
        <v>332728</v>
      </c>
    </row>
    <row r="19" spans="2:13" x14ac:dyDescent="0.25">
      <c r="B19" s="105"/>
      <c r="C19" s="17" t="s">
        <v>112</v>
      </c>
      <c r="D19" s="38">
        <v>8</v>
      </c>
      <c r="E19" s="122">
        <v>200071</v>
      </c>
      <c r="F19" s="123"/>
      <c r="G19" s="93">
        <v>1</v>
      </c>
      <c r="H19" s="93">
        <v>124282</v>
      </c>
      <c r="I19" s="93">
        <v>3993</v>
      </c>
      <c r="J19" s="93">
        <v>2749</v>
      </c>
      <c r="K19" s="93">
        <v>100801</v>
      </c>
      <c r="L19" s="93">
        <v>41945</v>
      </c>
      <c r="M19" s="93">
        <f t="shared" si="0"/>
        <v>225276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280023</v>
      </c>
      <c r="F22" s="123"/>
      <c r="G22" s="93">
        <v>5266</v>
      </c>
      <c r="H22" s="93">
        <v>47586</v>
      </c>
      <c r="I22" s="93">
        <v>13558</v>
      </c>
      <c r="J22" s="93">
        <v>0</v>
      </c>
      <c r="K22" s="93">
        <v>16368</v>
      </c>
      <c r="L22" s="93">
        <v>100076</v>
      </c>
      <c r="M22" s="93">
        <f>E22-G22-H22+I22+J22+K22+L22</f>
        <v>357173</v>
      </c>
    </row>
    <row r="23" spans="2:13" x14ac:dyDescent="0.25">
      <c r="B23" s="89"/>
      <c r="C23" s="17" t="s">
        <v>115</v>
      </c>
      <c r="D23" s="38">
        <v>10</v>
      </c>
      <c r="E23" s="122">
        <v>281284</v>
      </c>
      <c r="F23" s="123"/>
      <c r="G23" s="93">
        <v>265661</v>
      </c>
      <c r="H23" s="93">
        <v>10166</v>
      </c>
      <c r="I23" s="93">
        <v>26992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32449</v>
      </c>
    </row>
    <row r="24" spans="2:13" x14ac:dyDescent="0.25">
      <c r="B24" s="89"/>
      <c r="C24" s="17" t="s">
        <v>116</v>
      </c>
      <c r="D24" s="38">
        <v>11</v>
      </c>
      <c r="E24" s="122">
        <v>47726</v>
      </c>
      <c r="F24" s="123"/>
      <c r="G24" s="93">
        <v>0</v>
      </c>
      <c r="H24" s="93">
        <v>34294</v>
      </c>
      <c r="I24" s="93">
        <v>23893</v>
      </c>
      <c r="J24" s="93">
        <v>944</v>
      </c>
      <c r="K24" s="93">
        <v>0</v>
      </c>
      <c r="L24" s="93">
        <v>10485</v>
      </c>
      <c r="M24" s="93">
        <f t="shared" si="1"/>
        <v>48754</v>
      </c>
    </row>
    <row r="25" spans="2:13" x14ac:dyDescent="0.25">
      <c r="B25" s="89"/>
      <c r="C25" s="17" t="s">
        <v>117</v>
      </c>
      <c r="D25" s="38">
        <v>12</v>
      </c>
      <c r="E25" s="122">
        <v>1862</v>
      </c>
      <c r="F25" s="123"/>
      <c r="G25" s="93">
        <v>0</v>
      </c>
      <c r="H25" s="93">
        <v>439</v>
      </c>
      <c r="I25" s="93">
        <v>3045</v>
      </c>
      <c r="J25" s="93">
        <v>0</v>
      </c>
      <c r="K25" s="93">
        <v>120</v>
      </c>
      <c r="L25" s="93">
        <v>8279</v>
      </c>
      <c r="M25" s="93">
        <f t="shared" si="1"/>
        <v>12867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332</v>
      </c>
      <c r="M26" s="93">
        <f t="shared" si="1"/>
        <v>332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162844</v>
      </c>
      <c r="F28" s="123"/>
      <c r="G28" s="93">
        <v>0</v>
      </c>
      <c r="H28" s="93">
        <v>3198</v>
      </c>
      <c r="I28" s="93">
        <v>0</v>
      </c>
      <c r="J28" s="93">
        <v>0</v>
      </c>
      <c r="K28" s="93">
        <v>1340</v>
      </c>
      <c r="L28" s="93">
        <v>319998</v>
      </c>
      <c r="M28" s="93">
        <f t="shared" si="1"/>
        <v>480984</v>
      </c>
    </row>
    <row r="29" spans="2:13" x14ac:dyDescent="0.25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224</v>
      </c>
      <c r="I29" s="93">
        <v>0</v>
      </c>
      <c r="J29" s="93">
        <v>0</v>
      </c>
      <c r="K29" s="93">
        <v>0</v>
      </c>
      <c r="L29" s="93">
        <v>1622</v>
      </c>
      <c r="M29" s="93">
        <f t="shared" si="1"/>
        <v>1398</v>
      </c>
    </row>
    <row r="30" spans="2:13" x14ac:dyDescent="0.25">
      <c r="B30" s="89"/>
      <c r="C30" s="17" t="s">
        <v>284</v>
      </c>
      <c r="D30" s="38">
        <v>17</v>
      </c>
      <c r="E30" s="122">
        <v>229641</v>
      </c>
      <c r="F30" s="126"/>
      <c r="G30" s="93">
        <v>0</v>
      </c>
      <c r="H30" s="93">
        <v>105293</v>
      </c>
      <c r="I30" s="93">
        <v>0</v>
      </c>
      <c r="J30" s="93">
        <v>22827</v>
      </c>
      <c r="K30" s="93">
        <v>2954</v>
      </c>
      <c r="L30" s="93">
        <v>81051</v>
      </c>
      <c r="M30" s="93">
        <f t="shared" si="1"/>
        <v>231180</v>
      </c>
    </row>
    <row r="31" spans="2:13" x14ac:dyDescent="0.25">
      <c r="B31" s="89"/>
      <c r="C31" s="17" t="s">
        <v>124</v>
      </c>
      <c r="D31" s="38">
        <v>18</v>
      </c>
      <c r="E31" s="122">
        <v>411916</v>
      </c>
      <c r="F31" s="123"/>
      <c r="G31" s="93">
        <v>0</v>
      </c>
      <c r="H31" s="93">
        <v>18068</v>
      </c>
      <c r="I31" s="93">
        <v>0</v>
      </c>
      <c r="J31" s="93">
        <v>0</v>
      </c>
      <c r="K31" s="93">
        <v>35</v>
      </c>
      <c r="L31" s="93">
        <v>9219</v>
      </c>
      <c r="M31" s="93">
        <f t="shared" si="1"/>
        <v>403102</v>
      </c>
    </row>
    <row r="32" spans="2:13" x14ac:dyDescent="0.25">
      <c r="B32" s="89"/>
      <c r="C32" s="17" t="s">
        <v>125</v>
      </c>
      <c r="D32" s="38">
        <v>19</v>
      </c>
      <c r="E32" s="122">
        <v>128936</v>
      </c>
      <c r="F32" s="123"/>
      <c r="G32" s="93">
        <v>50729</v>
      </c>
      <c r="H32" s="93">
        <v>0</v>
      </c>
      <c r="I32" s="93">
        <v>0</v>
      </c>
      <c r="J32" s="93">
        <v>0</v>
      </c>
      <c r="K32" s="93">
        <v>33422</v>
      </c>
      <c r="L32" s="93">
        <v>8059</v>
      </c>
      <c r="M32" s="93">
        <f t="shared" si="1"/>
        <v>119688</v>
      </c>
    </row>
    <row r="33" spans="2:13" x14ac:dyDescent="0.25">
      <c r="B33" s="89"/>
      <c r="C33" s="17" t="s">
        <v>126</v>
      </c>
      <c r="D33" s="38">
        <v>20</v>
      </c>
      <c r="E33" s="122">
        <v>26778</v>
      </c>
      <c r="F33" s="123"/>
      <c r="G33" s="93">
        <v>0</v>
      </c>
      <c r="H33" s="93">
        <v>20219</v>
      </c>
      <c r="I33" s="93">
        <v>0</v>
      </c>
      <c r="J33" s="93">
        <v>0</v>
      </c>
      <c r="K33" s="93">
        <v>15587</v>
      </c>
      <c r="L33" s="93">
        <v>7538</v>
      </c>
      <c r="M33" s="93">
        <f t="shared" si="1"/>
        <v>29684</v>
      </c>
    </row>
    <row r="34" spans="2:13" x14ac:dyDescent="0.25">
      <c r="B34" s="89"/>
      <c r="C34" s="17" t="s">
        <v>127</v>
      </c>
      <c r="D34" s="38">
        <v>21</v>
      </c>
      <c r="E34" s="122">
        <v>101058</v>
      </c>
      <c r="F34" s="123"/>
      <c r="G34" s="93">
        <v>35430</v>
      </c>
      <c r="H34" s="93">
        <v>37859</v>
      </c>
      <c r="I34" s="93">
        <v>86980</v>
      </c>
      <c r="J34" s="93">
        <v>0</v>
      </c>
      <c r="K34" s="93">
        <v>0</v>
      </c>
      <c r="L34" s="93">
        <v>28887</v>
      </c>
      <c r="M34" s="93">
        <f t="shared" si="1"/>
        <v>143636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7904181</v>
      </c>
      <c r="F35" s="128"/>
      <c r="G35" s="127">
        <f>SUM(G12:G34)</f>
        <v>404502</v>
      </c>
      <c r="H35" s="127">
        <f t="shared" ref="H35:M35" si="2">SUM(H12:H34)</f>
        <v>774343</v>
      </c>
      <c r="I35" s="127">
        <f t="shared" si="2"/>
        <v>472095</v>
      </c>
      <c r="J35" s="127">
        <f t="shared" si="2"/>
        <v>40307</v>
      </c>
      <c r="K35" s="127">
        <f t="shared" si="2"/>
        <v>989954</v>
      </c>
      <c r="L35" s="127">
        <f t="shared" si="2"/>
        <v>2378797</v>
      </c>
      <c r="M35" s="129">
        <f t="shared" si="2"/>
        <v>10606489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18980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3847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Daten&amp;R8.8.2022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572709</v>
      </c>
      <c r="F11" s="93">
        <v>652815</v>
      </c>
      <c r="G11" s="355">
        <f t="shared" ref="G11:G18" si="0">IF(AND(F11&gt; 0,E11&gt;0,E11&lt;=F11*6),E11/F11*100-100,"-")</f>
        <v>-12.270857746834864</v>
      </c>
      <c r="H11" s="93">
        <v>2943243</v>
      </c>
      <c r="I11" s="93">
        <v>2871279</v>
      </c>
      <c r="J11" s="355">
        <f t="shared" ref="J11:J18" si="1">IF(AND(I11&gt; 0,H11&gt;0,H11&lt;=I11*6),H11/I11*100-100,"-")</f>
        <v>2.5063395093266791</v>
      </c>
    </row>
    <row r="12" spans="2:14" x14ac:dyDescent="0.25">
      <c r="B12" s="89"/>
      <c r="C12" s="17" t="s">
        <v>106</v>
      </c>
      <c r="D12" s="38">
        <v>2</v>
      </c>
      <c r="E12" s="93">
        <v>1492997</v>
      </c>
      <c r="F12" s="93">
        <v>1435333</v>
      </c>
      <c r="G12" s="355">
        <f t="shared" si="0"/>
        <v>4.0174649367080661</v>
      </c>
      <c r="H12" s="93">
        <v>6550410</v>
      </c>
      <c r="I12" s="93">
        <v>7294572</v>
      </c>
      <c r="J12" s="355">
        <f t="shared" si="1"/>
        <v>-10.201585507689828</v>
      </c>
    </row>
    <row r="13" spans="2:14" x14ac:dyDescent="0.25">
      <c r="B13" s="89"/>
      <c r="C13" s="17" t="s">
        <v>107</v>
      </c>
      <c r="D13" s="38">
        <v>3</v>
      </c>
      <c r="E13" s="93">
        <v>225370</v>
      </c>
      <c r="F13" s="93">
        <v>162872</v>
      </c>
      <c r="G13" s="355">
        <f t="shared" si="0"/>
        <v>38.372464266417808</v>
      </c>
      <c r="H13" s="93">
        <v>1279842</v>
      </c>
      <c r="I13" s="93">
        <v>980733</v>
      </c>
      <c r="J13" s="355">
        <f t="shared" si="1"/>
        <v>30.498514886314638</v>
      </c>
    </row>
    <row r="14" spans="2:14" x14ac:dyDescent="0.25">
      <c r="B14" s="89"/>
      <c r="C14" s="17" t="s">
        <v>108</v>
      </c>
      <c r="D14" s="38">
        <v>4</v>
      </c>
      <c r="E14" s="93">
        <v>2251472</v>
      </c>
      <c r="F14" s="93">
        <v>2477931</v>
      </c>
      <c r="G14" s="355">
        <f t="shared" si="0"/>
        <v>-9.1390357520044034</v>
      </c>
      <c r="H14" s="93">
        <v>11443394</v>
      </c>
      <c r="I14" s="93">
        <v>12253874</v>
      </c>
      <c r="J14" s="355">
        <f t="shared" si="1"/>
        <v>-6.6140715989082395</v>
      </c>
    </row>
    <row r="15" spans="2:14" x14ac:dyDescent="0.25">
      <c r="B15" s="89"/>
      <c r="C15" s="17" t="s">
        <v>109</v>
      </c>
      <c r="D15" s="38">
        <v>5</v>
      </c>
      <c r="E15" s="93">
        <v>856727</v>
      </c>
      <c r="F15" s="93">
        <v>1393568</v>
      </c>
      <c r="G15" s="355">
        <f t="shared" si="0"/>
        <v>-38.522770327676866</v>
      </c>
      <c r="H15" s="93">
        <v>4079124</v>
      </c>
      <c r="I15" s="93">
        <v>6014609</v>
      </c>
      <c r="J15" s="355">
        <f t="shared" si="1"/>
        <v>-32.179731051511411</v>
      </c>
    </row>
    <row r="16" spans="2:14" x14ac:dyDescent="0.25">
      <c r="B16" s="89"/>
      <c r="C16" s="17" t="s">
        <v>110</v>
      </c>
      <c r="D16" s="38">
        <v>6</v>
      </c>
      <c r="E16" s="93">
        <v>254104</v>
      </c>
      <c r="F16" s="93">
        <v>162899</v>
      </c>
      <c r="G16" s="355">
        <f t="shared" si="0"/>
        <v>55.988680102394738</v>
      </c>
      <c r="H16" s="93">
        <v>913949</v>
      </c>
      <c r="I16" s="93">
        <v>842591</v>
      </c>
      <c r="J16" s="355">
        <f t="shared" si="1"/>
        <v>8.4688775455707486</v>
      </c>
    </row>
    <row r="17" spans="2:10" x14ac:dyDescent="0.25">
      <c r="B17" s="89"/>
      <c r="C17" s="17" t="s">
        <v>111</v>
      </c>
      <c r="D17" s="38">
        <v>7</v>
      </c>
      <c r="E17" s="93">
        <v>378663</v>
      </c>
      <c r="F17" s="93">
        <v>363263</v>
      </c>
      <c r="G17" s="355">
        <f t="shared" si="0"/>
        <v>4.2393527554416437</v>
      </c>
      <c r="H17" s="93">
        <v>1989214</v>
      </c>
      <c r="I17" s="93">
        <v>1620095</v>
      </c>
      <c r="J17" s="355">
        <f t="shared" si="1"/>
        <v>22.783787370493712</v>
      </c>
    </row>
    <row r="18" spans="2:10" x14ac:dyDescent="0.25">
      <c r="B18" s="105"/>
      <c r="C18" s="17" t="s">
        <v>112</v>
      </c>
      <c r="D18" s="38">
        <v>8</v>
      </c>
      <c r="E18" s="93">
        <v>200071</v>
      </c>
      <c r="F18" s="93">
        <v>161455</v>
      </c>
      <c r="G18" s="355">
        <f t="shared" si="0"/>
        <v>23.917500232262867</v>
      </c>
      <c r="H18" s="93">
        <v>1128277</v>
      </c>
      <c r="I18" s="93">
        <v>961720</v>
      </c>
      <c r="J18" s="355">
        <f t="shared" si="1"/>
        <v>17.318658237324797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280023</v>
      </c>
      <c r="F21" s="93">
        <v>252811</v>
      </c>
      <c r="G21" s="355">
        <f t="shared" ref="G21:G34" si="2">IF(AND(F21&gt; 0,E21&gt;0,E21&lt;=F21*6),E21/F21*100-100,"-")</f>
        <v>10.763772145990487</v>
      </c>
      <c r="H21" s="93">
        <v>1274674</v>
      </c>
      <c r="I21" s="93">
        <v>1187818</v>
      </c>
      <c r="J21" s="355">
        <f t="shared" ref="J21:J34" si="3">IF(AND(I21&gt; 0,H21&gt;0,H21&lt;=I21*6),H21/I21*100-100,"-")</f>
        <v>7.3122313351035189</v>
      </c>
    </row>
    <row r="22" spans="2:10" x14ac:dyDescent="0.25">
      <c r="B22" s="89"/>
      <c r="C22" s="17" t="s">
        <v>115</v>
      </c>
      <c r="D22" s="38">
        <v>10</v>
      </c>
      <c r="E22" s="93">
        <v>281284</v>
      </c>
      <c r="F22" s="93">
        <v>316465</v>
      </c>
      <c r="G22" s="355">
        <f t="shared" si="2"/>
        <v>-11.116869164046577</v>
      </c>
      <c r="H22" s="93">
        <v>1360668</v>
      </c>
      <c r="I22" s="93">
        <v>1536613</v>
      </c>
      <c r="J22" s="355">
        <f t="shared" si="3"/>
        <v>-11.450182967344418</v>
      </c>
    </row>
    <row r="23" spans="2:10" x14ac:dyDescent="0.25">
      <c r="B23" s="89"/>
      <c r="C23" s="17" t="s">
        <v>116</v>
      </c>
      <c r="D23" s="38">
        <v>11</v>
      </c>
      <c r="E23" s="93">
        <v>47726</v>
      </c>
      <c r="F23" s="93">
        <v>38142</v>
      </c>
      <c r="G23" s="355">
        <f t="shared" si="2"/>
        <v>25.127156415499968</v>
      </c>
      <c r="H23" s="93">
        <v>280922</v>
      </c>
      <c r="I23" s="93">
        <v>172455</v>
      </c>
      <c r="J23" s="355">
        <f t="shared" si="3"/>
        <v>62.895827897132591</v>
      </c>
    </row>
    <row r="24" spans="2:10" x14ac:dyDescent="0.25">
      <c r="B24" s="89"/>
      <c r="C24" s="17" t="s">
        <v>117</v>
      </c>
      <c r="D24" s="38">
        <v>12</v>
      </c>
      <c r="E24" s="93">
        <v>1862</v>
      </c>
      <c r="F24" s="93">
        <v>3663</v>
      </c>
      <c r="G24" s="355">
        <f t="shared" si="2"/>
        <v>-49.167349167349172</v>
      </c>
      <c r="H24" s="93">
        <v>19896</v>
      </c>
      <c r="I24" s="93">
        <v>25681</v>
      </c>
      <c r="J24" s="355">
        <f t="shared" si="3"/>
        <v>-22.526381371441914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162844</v>
      </c>
      <c r="F27" s="93">
        <v>113458</v>
      </c>
      <c r="G27" s="355">
        <f t="shared" si="2"/>
        <v>43.528001551234809</v>
      </c>
      <c r="H27" s="93">
        <v>817938</v>
      </c>
      <c r="I27" s="93">
        <v>1382565</v>
      </c>
      <c r="J27" s="355">
        <f t="shared" si="3"/>
        <v>-40.839092556227008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13</v>
      </c>
      <c r="I28" s="93">
        <v>4</v>
      </c>
      <c r="J28" s="355">
        <f t="shared" si="3"/>
        <v>225</v>
      </c>
    </row>
    <row r="29" spans="2:10" x14ac:dyDescent="0.25">
      <c r="B29" s="89"/>
      <c r="C29" s="17" t="s">
        <v>122</v>
      </c>
      <c r="D29" s="38">
        <v>17</v>
      </c>
      <c r="E29" s="93">
        <v>229641</v>
      </c>
      <c r="F29" s="93">
        <v>153627</v>
      </c>
      <c r="G29" s="355">
        <f t="shared" si="2"/>
        <v>49.479583666933536</v>
      </c>
      <c r="H29" s="93">
        <v>1151253</v>
      </c>
      <c r="I29" s="93">
        <v>907190</v>
      </c>
      <c r="J29" s="355">
        <f t="shared" si="3"/>
        <v>26.903184558912699</v>
      </c>
    </row>
    <row r="30" spans="2:10" x14ac:dyDescent="0.25">
      <c r="B30" s="89"/>
      <c r="C30" s="17" t="s">
        <v>124</v>
      </c>
      <c r="D30" s="38">
        <v>18</v>
      </c>
      <c r="E30" s="93">
        <v>411916</v>
      </c>
      <c r="F30" s="93">
        <v>402447</v>
      </c>
      <c r="G30" s="355">
        <f t="shared" si="2"/>
        <v>2.3528564009670703</v>
      </c>
      <c r="H30" s="93">
        <v>1309664</v>
      </c>
      <c r="I30" s="93">
        <v>1226198</v>
      </c>
      <c r="J30" s="355">
        <f t="shared" si="3"/>
        <v>6.8068941557562397</v>
      </c>
    </row>
    <row r="31" spans="2:10" x14ac:dyDescent="0.25">
      <c r="B31" s="89"/>
      <c r="C31" s="17" t="s">
        <v>125</v>
      </c>
      <c r="D31" s="38">
        <v>19</v>
      </c>
      <c r="E31" s="93">
        <v>128936</v>
      </c>
      <c r="F31" s="93">
        <v>128278</v>
      </c>
      <c r="G31" s="355">
        <f t="shared" si="2"/>
        <v>0.51294844010665486</v>
      </c>
      <c r="H31" s="93">
        <v>652393</v>
      </c>
      <c r="I31" s="93">
        <v>757508</v>
      </c>
      <c r="J31" s="355">
        <f t="shared" si="3"/>
        <v>-13.876421107103823</v>
      </c>
    </row>
    <row r="32" spans="2:10" x14ac:dyDescent="0.25">
      <c r="B32" s="89"/>
      <c r="C32" s="17" t="s">
        <v>126</v>
      </c>
      <c r="D32" s="38">
        <v>20</v>
      </c>
      <c r="E32" s="93">
        <v>26778</v>
      </c>
      <c r="F32" s="93">
        <v>21129</v>
      </c>
      <c r="G32" s="355">
        <f t="shared" si="2"/>
        <v>26.735766008803068</v>
      </c>
      <c r="H32" s="93">
        <v>135093</v>
      </c>
      <c r="I32" s="93">
        <v>129123</v>
      </c>
      <c r="J32" s="355">
        <f t="shared" si="3"/>
        <v>4.6234985246625229</v>
      </c>
    </row>
    <row r="33" spans="2:10" x14ac:dyDescent="0.25">
      <c r="B33" s="105"/>
      <c r="C33" s="17" t="s">
        <v>127</v>
      </c>
      <c r="D33" s="38">
        <v>21</v>
      </c>
      <c r="E33" s="93">
        <v>101058</v>
      </c>
      <c r="F33" s="93">
        <v>95852</v>
      </c>
      <c r="G33" s="355">
        <f t="shared" si="2"/>
        <v>5.4312899052706172</v>
      </c>
      <c r="H33" s="93">
        <v>563996</v>
      </c>
      <c r="I33" s="93">
        <v>545954</v>
      </c>
      <c r="J33" s="355">
        <f t="shared" si="3"/>
        <v>3.3046740201555451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7904181</v>
      </c>
      <c r="F34" s="129">
        <f>SUM(F11:F33)</f>
        <v>8336008</v>
      </c>
      <c r="G34" s="357">
        <f t="shared" si="2"/>
        <v>-5.1802613433192448</v>
      </c>
      <c r="H34" s="75">
        <f>SUM(H11:H33)</f>
        <v>37893963</v>
      </c>
      <c r="I34" s="75">
        <f>SUM(I11:I33)</f>
        <v>40710582</v>
      </c>
      <c r="J34" s="357">
        <f t="shared" si="3"/>
        <v>-6.9186409567910374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811338</v>
      </c>
      <c r="F11" s="358">
        <v>411785</v>
      </c>
      <c r="G11" s="355">
        <f t="shared" ref="G11:G18" si="0">IF(AND(F11&gt; 0,E11&gt;0,E11&lt;=F11*6),E11/F11*100-100,"-")</f>
        <v>97.029517830906912</v>
      </c>
      <c r="H11" s="359">
        <v>4011196</v>
      </c>
      <c r="I11" s="359">
        <v>2891248</v>
      </c>
      <c r="J11" s="355">
        <f t="shared" ref="J11:J18" si="1">IF(AND(I11&gt; 0,H11&gt;0,H11&lt;=I11*6),H11/I11*100-100,"-")</f>
        <v>38.735798520223796</v>
      </c>
    </row>
    <row r="12" spans="2:14" x14ac:dyDescent="0.25">
      <c r="B12" s="89"/>
      <c r="C12" s="17" t="s">
        <v>106</v>
      </c>
      <c r="D12" s="38">
        <v>2</v>
      </c>
      <c r="E12" s="358">
        <v>189810</v>
      </c>
      <c r="F12" s="358">
        <v>72211</v>
      </c>
      <c r="G12" s="355">
        <f t="shared" si="0"/>
        <v>162.85468972871172</v>
      </c>
      <c r="H12" s="359">
        <v>554380</v>
      </c>
      <c r="I12" s="359">
        <v>464152</v>
      </c>
      <c r="J12" s="355">
        <f t="shared" si="1"/>
        <v>19.439321601544307</v>
      </c>
    </row>
    <row r="13" spans="2:14" x14ac:dyDescent="0.25">
      <c r="B13" s="89"/>
      <c r="C13" s="17" t="s">
        <v>107</v>
      </c>
      <c r="D13" s="38">
        <v>3</v>
      </c>
      <c r="E13" s="358">
        <v>87413</v>
      </c>
      <c r="F13" s="358">
        <v>69547</v>
      </c>
      <c r="G13" s="355">
        <f t="shared" si="0"/>
        <v>25.689102333673631</v>
      </c>
      <c r="H13" s="359">
        <v>285879</v>
      </c>
      <c r="I13" s="359">
        <v>267257</v>
      </c>
      <c r="J13" s="355">
        <f t="shared" si="1"/>
        <v>6.9678249774561607</v>
      </c>
    </row>
    <row r="14" spans="2:14" x14ac:dyDescent="0.25">
      <c r="B14" s="89"/>
      <c r="C14" s="17" t="s">
        <v>108</v>
      </c>
      <c r="D14" s="38">
        <v>4</v>
      </c>
      <c r="E14" s="358">
        <v>1343818</v>
      </c>
      <c r="F14" s="358">
        <v>1557073</v>
      </c>
      <c r="G14" s="355">
        <f t="shared" si="0"/>
        <v>-13.695889659637032</v>
      </c>
      <c r="H14" s="359">
        <v>5316181</v>
      </c>
      <c r="I14" s="359">
        <v>6420283</v>
      </c>
      <c r="J14" s="355">
        <f t="shared" si="1"/>
        <v>-17.197092402313103</v>
      </c>
    </row>
    <row r="15" spans="2:14" x14ac:dyDescent="0.25">
      <c r="B15" s="89"/>
      <c r="C15" s="17" t="s">
        <v>109</v>
      </c>
      <c r="D15" s="38">
        <v>5</v>
      </c>
      <c r="E15" s="358">
        <v>138470</v>
      </c>
      <c r="F15" s="358">
        <v>409057</v>
      </c>
      <c r="G15" s="355">
        <f t="shared" si="0"/>
        <v>-66.148971903671125</v>
      </c>
      <c r="H15" s="359">
        <v>610803</v>
      </c>
      <c r="I15" s="359">
        <v>1817410</v>
      </c>
      <c r="J15" s="355">
        <f t="shared" si="1"/>
        <v>-66.391568220709701</v>
      </c>
    </row>
    <row r="16" spans="2:14" x14ac:dyDescent="0.25">
      <c r="B16" s="89"/>
      <c r="C16" s="17" t="s">
        <v>110</v>
      </c>
      <c r="D16" s="38">
        <v>6</v>
      </c>
      <c r="E16" s="358">
        <v>7623</v>
      </c>
      <c r="F16" s="358">
        <v>65100</v>
      </c>
      <c r="G16" s="355">
        <f t="shared" si="0"/>
        <v>-88.290322580645167</v>
      </c>
      <c r="H16" s="359">
        <v>90699</v>
      </c>
      <c r="I16" s="359">
        <v>233749</v>
      </c>
      <c r="J16" s="355">
        <f t="shared" si="1"/>
        <v>-61.198122772717745</v>
      </c>
    </row>
    <row r="17" spans="2:10" x14ac:dyDescent="0.25">
      <c r="B17" s="89"/>
      <c r="C17" s="17" t="s">
        <v>111</v>
      </c>
      <c r="D17" s="38">
        <v>7</v>
      </c>
      <c r="E17" s="358">
        <v>2161</v>
      </c>
      <c r="F17" s="358">
        <v>0</v>
      </c>
      <c r="G17" s="355" t="str">
        <f t="shared" si="0"/>
        <v>-</v>
      </c>
      <c r="H17" s="359">
        <v>7207</v>
      </c>
      <c r="I17" s="359">
        <v>8093</v>
      </c>
      <c r="J17" s="355">
        <f t="shared" si="1"/>
        <v>-10.947732608427046</v>
      </c>
    </row>
    <row r="18" spans="2:10" x14ac:dyDescent="0.25">
      <c r="B18" s="105"/>
      <c r="C18" s="17" t="s">
        <v>112</v>
      </c>
      <c r="D18" s="38">
        <v>8</v>
      </c>
      <c r="E18" s="358">
        <v>142746</v>
      </c>
      <c r="F18" s="358">
        <v>117000</v>
      </c>
      <c r="G18" s="355">
        <f t="shared" si="0"/>
        <v>22.005128205128216</v>
      </c>
      <c r="H18" s="359">
        <v>534144</v>
      </c>
      <c r="I18" s="359">
        <v>572749</v>
      </c>
      <c r="J18" s="355">
        <f t="shared" si="1"/>
        <v>-6.7402998521167206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116444</v>
      </c>
      <c r="F21" s="93">
        <v>97188</v>
      </c>
      <c r="G21" s="355">
        <f t="shared" ref="G21:G34" si="2">IF(AND(F21&gt; 0,E21&gt;0,E21&lt;=F21*6),E21/F21*100-100,"-")</f>
        <v>19.813145655842291</v>
      </c>
      <c r="H21" s="93">
        <v>658263</v>
      </c>
      <c r="I21" s="93">
        <v>609272</v>
      </c>
      <c r="J21" s="355">
        <f t="shared" ref="J21:J34" si="3">IF(AND(I21&gt; 0,H21&gt;0,H21&lt;=I21*6),H21/I21*100-100,"-")</f>
        <v>8.0409078375503782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10485</v>
      </c>
      <c r="F23" s="93">
        <v>7055</v>
      </c>
      <c r="G23" s="355">
        <f t="shared" si="2"/>
        <v>48.618001417434442</v>
      </c>
      <c r="H23" s="93">
        <v>51425</v>
      </c>
      <c r="I23" s="93">
        <v>41044</v>
      </c>
      <c r="J23" s="355">
        <f t="shared" si="3"/>
        <v>25.292369164798757</v>
      </c>
    </row>
    <row r="24" spans="2:10" x14ac:dyDescent="0.25">
      <c r="B24" s="89"/>
      <c r="C24" s="17" t="s">
        <v>117</v>
      </c>
      <c r="D24" s="38">
        <v>12</v>
      </c>
      <c r="E24" s="93">
        <v>8399</v>
      </c>
      <c r="F24" s="93">
        <v>5248</v>
      </c>
      <c r="G24" s="355">
        <f t="shared" si="2"/>
        <v>60.041920731707307</v>
      </c>
      <c r="H24" s="93">
        <v>39283</v>
      </c>
      <c r="I24" s="93">
        <v>37015</v>
      </c>
      <c r="J24" s="355">
        <f t="shared" si="3"/>
        <v>6.1272457111981566</v>
      </c>
    </row>
    <row r="25" spans="2:10" x14ac:dyDescent="0.25">
      <c r="B25" s="89"/>
      <c r="C25" s="17" t="s">
        <v>118</v>
      </c>
      <c r="D25" s="38">
        <v>13</v>
      </c>
      <c r="E25" s="93">
        <v>332</v>
      </c>
      <c r="F25" s="93">
        <v>242</v>
      </c>
      <c r="G25" s="355">
        <f t="shared" si="2"/>
        <v>37.19008264462812</v>
      </c>
      <c r="H25" s="93">
        <v>2099</v>
      </c>
      <c r="I25" s="93">
        <v>2402</v>
      </c>
      <c r="J25" s="355">
        <f t="shared" si="3"/>
        <v>-12.614487926727719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321338</v>
      </c>
      <c r="F27" s="93">
        <v>172646</v>
      </c>
      <c r="G27" s="355">
        <f t="shared" si="2"/>
        <v>86.125366356590945</v>
      </c>
      <c r="H27" s="93">
        <v>1340303</v>
      </c>
      <c r="I27" s="93">
        <v>1545229</v>
      </c>
      <c r="J27" s="355">
        <f t="shared" si="3"/>
        <v>-13.261853097502055</v>
      </c>
    </row>
    <row r="28" spans="2:10" x14ac:dyDescent="0.25">
      <c r="B28" s="89"/>
      <c r="C28" s="17" t="s">
        <v>121</v>
      </c>
      <c r="D28" s="38">
        <v>16</v>
      </c>
      <c r="E28" s="93">
        <v>1622</v>
      </c>
      <c r="F28" s="93">
        <v>1346</v>
      </c>
      <c r="G28" s="355">
        <f t="shared" si="2"/>
        <v>20.505200594353639</v>
      </c>
      <c r="H28" s="93">
        <v>9159</v>
      </c>
      <c r="I28" s="93">
        <v>8057</v>
      </c>
      <c r="J28" s="355">
        <f t="shared" si="3"/>
        <v>13.677547474245983</v>
      </c>
    </row>
    <row r="29" spans="2:10" x14ac:dyDescent="0.25">
      <c r="B29" s="89"/>
      <c r="C29" s="17" t="s">
        <v>122</v>
      </c>
      <c r="D29" s="38">
        <v>17</v>
      </c>
      <c r="E29" s="93">
        <v>84005</v>
      </c>
      <c r="F29" s="93">
        <v>44371</v>
      </c>
      <c r="G29" s="355">
        <f t="shared" si="2"/>
        <v>89.324108088616441</v>
      </c>
      <c r="H29" s="93">
        <v>452368</v>
      </c>
      <c r="I29" s="93">
        <v>332970</v>
      </c>
      <c r="J29" s="355">
        <f t="shared" si="3"/>
        <v>35.858485749466922</v>
      </c>
    </row>
    <row r="30" spans="2:10" x14ac:dyDescent="0.25">
      <c r="B30" s="89"/>
      <c r="C30" s="17" t="s">
        <v>124</v>
      </c>
      <c r="D30" s="38">
        <v>18</v>
      </c>
      <c r="E30" s="93">
        <v>9254</v>
      </c>
      <c r="F30" s="93">
        <v>8265</v>
      </c>
      <c r="G30" s="355">
        <f t="shared" si="2"/>
        <v>11.966122202056866</v>
      </c>
      <c r="H30" s="93">
        <v>26655</v>
      </c>
      <c r="I30" s="93">
        <v>23698</v>
      </c>
      <c r="J30" s="355">
        <f t="shared" si="3"/>
        <v>12.477846231749524</v>
      </c>
    </row>
    <row r="31" spans="2:10" x14ac:dyDescent="0.25">
      <c r="B31" s="89"/>
      <c r="C31" s="17" t="s">
        <v>125</v>
      </c>
      <c r="D31" s="38">
        <v>19</v>
      </c>
      <c r="E31" s="93">
        <v>41481</v>
      </c>
      <c r="F31" s="93">
        <v>96516</v>
      </c>
      <c r="G31" s="355">
        <f t="shared" si="2"/>
        <v>-57.021633718761656</v>
      </c>
      <c r="H31" s="93">
        <v>164380</v>
      </c>
      <c r="I31" s="93">
        <v>322221</v>
      </c>
      <c r="J31" s="355">
        <f t="shared" si="3"/>
        <v>-48.985323737434868</v>
      </c>
    </row>
    <row r="32" spans="2:10" x14ac:dyDescent="0.25">
      <c r="B32" s="89"/>
      <c r="C32" s="17" t="s">
        <v>126</v>
      </c>
      <c r="D32" s="38">
        <v>20</v>
      </c>
      <c r="E32" s="93">
        <v>23125</v>
      </c>
      <c r="F32" s="93">
        <v>24827</v>
      </c>
      <c r="G32" s="355">
        <f t="shared" si="2"/>
        <v>-6.855439642324896</v>
      </c>
      <c r="H32" s="93">
        <v>111758</v>
      </c>
      <c r="I32" s="93">
        <v>129484</v>
      </c>
      <c r="J32" s="355">
        <f t="shared" si="3"/>
        <v>-13.689722282289708</v>
      </c>
    </row>
    <row r="33" spans="2:10" x14ac:dyDescent="0.25">
      <c r="B33" s="89"/>
      <c r="C33" s="17" t="s">
        <v>127</v>
      </c>
      <c r="D33" s="38">
        <v>21</v>
      </c>
      <c r="E33" s="93">
        <v>28887</v>
      </c>
      <c r="F33" s="93">
        <v>8239</v>
      </c>
      <c r="G33" s="355">
        <f t="shared" si="2"/>
        <v>250.61293846340573</v>
      </c>
      <c r="H33" s="93">
        <v>60746</v>
      </c>
      <c r="I33" s="93">
        <v>61248</v>
      </c>
      <c r="J33" s="355">
        <f t="shared" si="3"/>
        <v>-0.81961859979101348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3368751</v>
      </c>
      <c r="F34" s="129">
        <f>SUM(F11:F33)</f>
        <v>3167716</v>
      </c>
      <c r="G34" s="357">
        <f t="shared" si="2"/>
        <v>6.3463706973731178</v>
      </c>
      <c r="H34" s="75">
        <f>SUM(H11:H33)</f>
        <v>14326928</v>
      </c>
      <c r="I34" s="75">
        <f>SUM(I11:I33)</f>
        <v>15787581</v>
      </c>
      <c r="J34" s="357">
        <f t="shared" si="3"/>
        <v>-9.2519113599480534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2022-08-30T08:33:27Z</dcterms:modified>
</cp:coreProperties>
</file>