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FC5765EA-D29D-4E49-9D68-66535C0D1BB2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4" i="8" s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4" i="12" s="1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4" i="13" s="1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H12" i="18" s="1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F15" i="23" s="1"/>
  <c r="D15" i="23"/>
  <c r="I14" i="23"/>
  <c r="I13" i="23"/>
  <c r="I12" i="23"/>
  <c r="I11" i="23"/>
  <c r="I10" i="23"/>
  <c r="F14" i="23"/>
  <c r="F13" i="23"/>
  <c r="F12" i="23"/>
  <c r="F11" i="23"/>
  <c r="F10" i="23"/>
  <c r="J34" i="12" l="1"/>
  <c r="K35" i="5"/>
  <c r="G34" i="13"/>
  <c r="J34" i="8"/>
  <c r="J33" i="21"/>
  <c r="G33" i="21"/>
  <c r="I36" i="18"/>
  <c r="H35" i="18"/>
  <c r="H36" i="18" s="1"/>
  <c r="G36" i="18"/>
  <c r="F36" i="18"/>
  <c r="J33" i="17"/>
  <c r="J33" i="16"/>
  <c r="L35" i="15"/>
  <c r="L35" i="11"/>
  <c r="L36" i="14"/>
  <c r="H34" i="14"/>
  <c r="M35" i="6"/>
  <c r="M35" i="10"/>
  <c r="J34" i="9"/>
  <c r="G34" i="9"/>
  <c r="J34" i="7"/>
  <c r="G34" i="7"/>
  <c r="H35" i="5"/>
  <c r="K34" i="3"/>
  <c r="H34" i="3"/>
  <c r="K19" i="2"/>
  <c r="H19" i="2"/>
  <c r="H36" i="14"/>
  <c r="L34" i="14"/>
  <c r="H26" i="5"/>
  <c r="K26" i="5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<sst xmlns="http://schemas.openxmlformats.org/spreadsheetml/2006/main" count="1474" uniqueCount="373">
  <si>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</si>
  <si>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</si>
  <si>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</si>
  <si>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</si>
  <si>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</si>
  <si>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</si>
  <si>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</si>
  <si>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</si>
  <si>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</si>
  <si>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</si>
  <si>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</si>
  <si>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</si>
  <si>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</si>
  <si>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</si>
  <si>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</si>
  <si>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</si>
  <si>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</si>
  <si>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</si>
  <si>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</si>
  <si>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</si>
  <si>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</si>
  <si>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</si>
  <si>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</si>
  <si>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</si>
  <si>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</si>
  <si>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</si>
  <si>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</si>
  <si>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</si>
  <si>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</si>
  <si>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</si>
  <si>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</si>
  <si>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</si>
  <si>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</si>
  <si>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</si>
  <si>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</si>
  <si>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</si>
  <si>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</si>
  <si>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</si>
  <si>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</si>
  <si>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</si>
  <si>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</si>
  <si>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</si>
  <si>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</si>
  <si>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</si>
  <si>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</si>
  <si>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</si>
  <si>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</si>
  <si>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</si>
  <si>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</si>
  <si>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</si>
  <si>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</si>
  <si>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</si>
  <si>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</si>
  <si>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</si>
  <si>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</si>
  <si>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</si>
  <si>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</si>
  <si>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</si>
  <si>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</si>
  <si>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</si>
  <si>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</si>
  <si>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</si>
  <si>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</si>
  <si>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</si>
  <si>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</si>
  <si>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</si>
  <si>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</si>
  <si>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</si>
  <si>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</si>
  <si>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</si>
  <si>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</si>
  <si>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</si>
  <si>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</si>
  <si>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</si>
  <si>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</si>
  <si>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</si>
  <si>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</si>
  <si>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</si>
  <si>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</si>
  <si>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</si>
  <si>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</si>
  <si>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</si>
  <si>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</si>
  <si>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</si>
  <si>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</si>
  <si>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</si>
  <si>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</si>
  <si>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</si>
  <si>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</si>
  <si>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</si>
  <si>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</si>
  <si>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</si>
  <si>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</si>
  <si>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</si>
  <si>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</si>
  <si>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</si>
  <si>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</si>
  <si>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</si>
  <si>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</si>
  <si>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</si>
  <si>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</si>
  <si>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</si>
  <si>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</si>
  <si>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</si>
  <si>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</si>
  <si>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</si>
  <si>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</si>
  <si>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</si>
  <si>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</si>
  <si>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</si>
  <si>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</si>
  <si>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</si>
  <si>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</si>
  <si>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</si>
  <si>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</si>
  <si>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</si>
  <si>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</si>
  <si>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</si>
  <si>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</si>
  <si>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</si>
  <si>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</si>
  <si>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</si>
  <si>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</si>
  <si>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</si>
  <si>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</si>
  <si>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</si>
  <si>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</si>
  <si>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</si>
  <si>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</si>
  <si>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</si>
  <si>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</si>
  <si>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</si>
  <si>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</si>
  <si>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</si>
  <si>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</si>
  <si>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</si>
  <si>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</si>
  <si>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</si>
  <si>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</si>
  <si>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</si>
  <si>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</si>
  <si>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</si>
  <si>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</si>
  <si>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</si>
  <si>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</si>
  <si>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</si>
  <si>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</si>
  <si>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</si>
  <si>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</si>
  <si>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</si>
  <si>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</si>
  <si>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</si>
  <si>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</si>
  <si>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</si>
  <si>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</si>
  <si>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</si>
  <si>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</si>
  <si>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</si>
  <si>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</si>
  <si>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</si>
  <si>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</si>
  <si>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</si>
  <si>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</si>
  <si>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</si>
  <si>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</si>
  <si>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</si>
  <si>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</si>
  <si>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</si>
  <si>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</si>
  <si>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</si>
  <si>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</si>
  <si>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</si>
  <si>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</si>
  <si>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</si>
  <si>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</si>
  <si>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</si>
  <si>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</si>
  <si>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</si>
  <si>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</si>
  <si>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</si>
  <si>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</si>
  <si>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</si>
  <si>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</si>
  <si>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</si>
  <si>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</si>
  <si>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</si>
  <si>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</si>
  <si>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</si>
  <si>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</si>
  <si>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</si>
  <si>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</si>
  <si>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</si>
  <si>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</si>
  <si>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</si>
  <si>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</si>
  <si>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</si>
  <si>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</si>
  <si>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</si>
  <si>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</si>
  <si>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</si>
  <si>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</si>
  <si>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</si>
  <si>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</si>
  <si>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</si>
  <si>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</si>
  <si>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</si>
  <si>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</si>
  <si>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</si>
  <si>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</si>
  <si>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</si>
  <si>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</si>
  <si>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</si>
  <si>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</si>
  <si>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</si>
  <si>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</si>
  <si>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</si>
  <si>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</si>
  <si>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</si>
  <si>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</si>
  <si>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</si>
  <si>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</si>
  <si>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</si>
  <si>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</si>
  <si>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</si>
  <si>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</si>
  <si>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</si>
  <si>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</si>
  <si>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</si>
  <si>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</si>
  <si>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</si>
  <si>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</si>
  <si>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</si>
  <si>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</si>
  <si>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</si>
  <si>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</si>
  <si>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</si>
  <si>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</si>
  <si>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</si>
  <si>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</si>
  <si>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</si>
  <si>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</si>
  <si>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</si>
  <si>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</si>
  <si>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</si>
  <si>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</si>
  <si>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</si>
  <si>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</si>
  <si>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</si>
  <si>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</si>
  <si>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</si>
  <si>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</si>
  <si>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</si>
  <si>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</si>
  <si>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</si>
  <si>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</si>
  <si>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</si>
  <si>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</si>
  <si>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</si>
  <si>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</si>
  <si>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</si>
  <si>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</si>
  <si>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</si>
  <si>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</si>
  <si>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</si>
  <si>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</si>
  <si>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</si>
  <si>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</si>
  <si>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</si>
  <si>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</si>
  <si>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</si>
  <si>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</si>
  <si>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</si>
  <si>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</si>
  <si>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</si>
  <si>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</si>
  <si>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</si>
  <si>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</si>
  <si>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</si>
  <si>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</si>
  <si>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</si>
  <si>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</si>
  <si>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</si>
  <si>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</si>
  <si>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</si>
  <si>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</si>
  <si>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</si>
  <si>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</si>
  <si>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</si>
  <si>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</si>
  <si>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</si>
  <si>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</si>
  <si>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</si>
  <si>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</si>
  <si>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</si>
  <si>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</si>
  <si>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</si>
  <si>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</si>
  <si>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</si>
  <si>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</si>
  <si>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</si>
  <si>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</si>
  <si>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</si>
  <si>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</si>
  <si>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</si>
  <si>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</si>
  <si>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</si>
  <si>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</si>
  <si>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</si>
  <si>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</si>
  <si>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</si>
  <si>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</si>
  <si>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</si>
  <si>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</si>
  <si>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</si>
  <si>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</si>
  <si>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</si>
  <si>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</si>
  <si>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</si>
  <si>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</si>
  <si>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</si>
  <si>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</si>
  <si>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</si>
  <si>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</si>
  <si>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</si>
  <si>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</si>
  <si>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</si>
  <si>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</si>
  <si>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</si>
  <si>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</si>
  <si>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</si>
  <si>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</si>
  <si>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</si>
  <si>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</si>
  <si>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</si>
  <si>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</si>
  <si>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</si>
  <si>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</si>
  <si>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</si>
  <si>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</si>
  <si>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</si>
  <si>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</si>
  <si>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</si>
  <si>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</si>
  <si>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</si>
  <si>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</si>
  <si>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</si>
  <si>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</si>
  <si>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</si>
  <si>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</si>
  <si>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</si>
  <si>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</si>
  <si>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</si>
  <si>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</si>
  <si>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</si>
  <si>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</si>
  <si>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</si>
  <si>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</si>
  <si>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</si>
  <si>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</si>
  <si>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</si>
  <si>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</si>
  <si>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</si>
  <si>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</si>
  <si>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</si>
  <si>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</si>
  <si>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</si>
  <si>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</si>
  <si>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</si>
  <si>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</si>
  <si>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</si>
  <si>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Oktober 2021</t>
  </si>
  <si>
    <t xml:space="preserve"> Januar bis Oktober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</si>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</sst>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Oktober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205381</v>
      </c>
      <c r="F11" s="93">
        <v>183675</v>
      </c>
      <c r="G11" s="355">
        <f t="shared" ref="G11:G18" si="0">IF(AND(F11&gt; 0,E11&gt;0,E11&lt;=F11*6),E11/F11*100-100,"-")</f>
        <v>11.817612631005844</v>
      </c>
      <c r="H11" s="93">
        <v>1910456</v>
      </c>
      <c r="I11" s="93">
        <v>1657077</v>
      </c>
      <c r="J11" s="355">
        <f t="shared" ref="J11:J18" si="1">IF(AND(I11&gt; 0,H11&gt;0,H11&lt;=I11*6),H11/I11*100-100,"-")</f>
        <v>15.290719743258748</v>
      </c>
    </row>
    <row r="12" spans="2:14" x14ac:dyDescent="0.25">
      <c r="B12" s="89"/>
      <c r="C12" s="17" t="s">
        <v>106</v>
      </c>
      <c r="D12" s="38">
        <v>2</v>
      </c>
      <c r="E12" s="93">
        <v>4395</v>
      </c>
      <c r="F12" s="93">
        <v>5563</v>
      </c>
      <c r="G12" s="355">
        <f t="shared" si="0"/>
        <v>-20.995865540176169</v>
      </c>
      <c r="H12" s="93">
        <v>45338</v>
      </c>
      <c r="I12" s="93">
        <v>39361</v>
      </c>
      <c r="J12" s="355">
        <f t="shared" si="1"/>
        <v>15.185081679835363</v>
      </c>
    </row>
    <row r="13" spans="2:14" x14ac:dyDescent="0.25">
      <c r="B13" s="89"/>
      <c r="C13" s="17" t="s">
        <v>107</v>
      </c>
      <c r="D13" s="38">
        <v>3</v>
      </c>
      <c r="E13" s="93">
        <v>97230</v>
      </c>
      <c r="F13" s="93">
        <v>126821</v>
      </c>
      <c r="G13" s="355">
        <f t="shared" si="0"/>
        <v>-23.332886509332056</v>
      </c>
      <c r="H13" s="93">
        <v>1116848</v>
      </c>
      <c r="I13" s="93">
        <v>1037782</v>
      </c>
      <c r="J13" s="355">
        <f t="shared" si="1"/>
        <v>7.6187484462054726</v>
      </c>
    </row>
    <row r="14" spans="2:14" x14ac:dyDescent="0.25">
      <c r="B14" s="89"/>
      <c r="C14" s="17" t="s">
        <v>108</v>
      </c>
      <c r="D14" s="38">
        <v>4</v>
      </c>
      <c r="E14" s="93">
        <v>16879</v>
      </c>
      <c r="F14" s="93">
        <v>22025</v>
      </c>
      <c r="G14" s="355">
        <f t="shared" si="0"/>
        <v>-23.364358683314407</v>
      </c>
      <c r="H14" s="93">
        <v>166303</v>
      </c>
      <c r="I14" s="93">
        <v>146026</v>
      </c>
      <c r="J14" s="355">
        <f t="shared" si="1"/>
        <v>13.885883335844312</v>
      </c>
    </row>
    <row r="15" spans="2:14" x14ac:dyDescent="0.25">
      <c r="B15" s="89"/>
      <c r="C15" s="17" t="s">
        <v>109</v>
      </c>
      <c r="D15" s="38">
        <v>5</v>
      </c>
      <c r="E15" s="93">
        <v>12965</v>
      </c>
      <c r="F15" s="93">
        <v>14664</v>
      </c>
      <c r="G15" s="355">
        <f t="shared" si="0"/>
        <v>-11.586197490452804</v>
      </c>
      <c r="H15" s="93">
        <v>131134</v>
      </c>
      <c r="I15" s="93">
        <v>113433</v>
      </c>
      <c r="J15" s="355">
        <f t="shared" si="1"/>
        <v>15.604806361464483</v>
      </c>
    </row>
    <row r="16" spans="2:14" x14ac:dyDescent="0.25">
      <c r="B16" s="89"/>
      <c r="C16" s="17" t="s">
        <v>110</v>
      </c>
      <c r="D16" s="38">
        <v>6</v>
      </c>
      <c r="E16" s="93">
        <v>70512</v>
      </c>
      <c r="F16" s="93">
        <v>126874</v>
      </c>
      <c r="G16" s="355">
        <f t="shared" si="0"/>
        <v>-44.423601368286647</v>
      </c>
      <c r="H16" s="93">
        <v>923481</v>
      </c>
      <c r="I16" s="93">
        <v>1332219</v>
      </c>
      <c r="J16" s="355">
        <f t="shared" si="1"/>
        <v>-30.680991638762094</v>
      </c>
    </row>
    <row r="17" spans="2:10" x14ac:dyDescent="0.25">
      <c r="B17" s="89"/>
      <c r="C17" s="17" t="s">
        <v>111</v>
      </c>
      <c r="D17" s="38">
        <v>7</v>
      </c>
      <c r="E17" s="93">
        <v>11795</v>
      </c>
      <c r="F17" s="93">
        <v>7645</v>
      </c>
      <c r="G17" s="355">
        <f t="shared" si="0"/>
        <v>54.283845650752141</v>
      </c>
      <c r="H17" s="93">
        <v>122302</v>
      </c>
      <c r="I17" s="93">
        <v>112038</v>
      </c>
      <c r="J17" s="355">
        <f t="shared" si="1"/>
        <v>9.1611774576483072</v>
      </c>
    </row>
    <row r="18" spans="2:10" x14ac:dyDescent="0.25">
      <c r="B18" s="105"/>
      <c r="C18" s="17" t="s">
        <v>112</v>
      </c>
      <c r="D18" s="38">
        <v>8</v>
      </c>
      <c r="E18" s="93">
        <v>151609</v>
      </c>
      <c r="F18" s="93">
        <v>110452</v>
      </c>
      <c r="G18" s="355">
        <f t="shared" si="0"/>
        <v>37.262340202078718</v>
      </c>
      <c r="H18" s="93">
        <v>1181113</v>
      </c>
      <c r="I18" s="93">
        <v>1241848</v>
      </c>
      <c r="J18" s="355">
        <f t="shared" si="1"/>
        <v>-4.8906951575393975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35702</v>
      </c>
      <c r="F21" s="93">
        <v>39533</v>
      </c>
      <c r="G21" s="355">
        <f t="shared" ref="G21:G34" si="2">IF(AND(F21&gt; 0,E21&gt;0,E21&lt;=F21*6),E21/F21*100-100,"-")</f>
        <v>-9.6906382009966308</v>
      </c>
      <c r="H21" s="93">
        <v>432000</v>
      </c>
      <c r="I21" s="93">
        <v>377660</v>
      </c>
      <c r="J21" s="355">
        <f t="shared" ref="J21:J34" si="3">IF(AND(I21&gt; 0,H21&gt;0,H21&lt;=I21*6),H21/I21*100-100,"-")</f>
        <v>14.388603505798869</v>
      </c>
    </row>
    <row r="22" spans="2:10" x14ac:dyDescent="0.25">
      <c r="B22" s="89"/>
      <c r="C22" s="17" t="s">
        <v>115</v>
      </c>
      <c r="D22" s="38">
        <v>10</v>
      </c>
      <c r="E22" s="93">
        <v>11454</v>
      </c>
      <c r="F22" s="93">
        <v>9163</v>
      </c>
      <c r="G22" s="355">
        <f t="shared" si="2"/>
        <v>25.002728364072908</v>
      </c>
      <c r="H22" s="93">
        <v>90563</v>
      </c>
      <c r="I22" s="93">
        <v>97047</v>
      </c>
      <c r="J22" s="355">
        <f t="shared" si="3"/>
        <v>-6.6812987521510223</v>
      </c>
    </row>
    <row r="23" spans="2:10" x14ac:dyDescent="0.25">
      <c r="B23" s="89"/>
      <c r="C23" s="17" t="s">
        <v>116</v>
      </c>
      <c r="D23" s="38">
        <v>11</v>
      </c>
      <c r="E23" s="93">
        <v>25723</v>
      </c>
      <c r="F23" s="93">
        <v>28070</v>
      </c>
      <c r="G23" s="355">
        <f t="shared" si="2"/>
        <v>-8.3612397577484785</v>
      </c>
      <c r="H23" s="93">
        <v>312359</v>
      </c>
      <c r="I23" s="93">
        <v>208117</v>
      </c>
      <c r="J23" s="355">
        <f t="shared" si="3"/>
        <v>50.088171557345163</v>
      </c>
    </row>
    <row r="24" spans="2:10" x14ac:dyDescent="0.25">
      <c r="B24" s="89"/>
      <c r="C24" s="17" t="s">
        <v>117</v>
      </c>
      <c r="D24" s="38">
        <v>12</v>
      </c>
      <c r="E24" s="93">
        <v>286</v>
      </c>
      <c r="F24" s="93">
        <v>270</v>
      </c>
      <c r="G24" s="355">
        <f t="shared" si="2"/>
        <v>5.925925925925938</v>
      </c>
      <c r="H24" s="93">
        <v>3187</v>
      </c>
      <c r="I24" s="93">
        <v>2062</v>
      </c>
      <c r="J24" s="355">
        <f t="shared" si="3"/>
        <v>54.55868089233752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4118</v>
      </c>
      <c r="F27" s="93">
        <v>5359</v>
      </c>
      <c r="G27" s="355">
        <f t="shared" si="2"/>
        <v>-23.157305467437951</v>
      </c>
      <c r="H27" s="93">
        <v>37109</v>
      </c>
      <c r="I27" s="93">
        <v>36826</v>
      </c>
      <c r="J27" s="355">
        <f t="shared" si="3"/>
        <v>0.76847879215770831</v>
      </c>
    </row>
    <row r="28" spans="2:10" x14ac:dyDescent="0.25">
      <c r="B28" s="89"/>
      <c r="C28" s="17" t="s">
        <v>121</v>
      </c>
      <c r="D28" s="38">
        <v>16</v>
      </c>
      <c r="E28" s="93">
        <v>211</v>
      </c>
      <c r="F28" s="93">
        <v>259</v>
      </c>
      <c r="G28" s="355">
        <f t="shared" si="2"/>
        <v>-18.532818532818524</v>
      </c>
      <c r="H28" s="93">
        <v>2358</v>
      </c>
      <c r="I28" s="93">
        <v>2209</v>
      </c>
      <c r="J28" s="355">
        <f t="shared" si="3"/>
        <v>6.7451335445903169</v>
      </c>
    </row>
    <row r="29" spans="2:10" x14ac:dyDescent="0.25">
      <c r="B29" s="89"/>
      <c r="C29" s="17" t="s">
        <v>122</v>
      </c>
      <c r="D29" s="38">
        <v>17</v>
      </c>
      <c r="E29" s="93">
        <v>128224</v>
      </c>
      <c r="F29" s="93">
        <v>124898</v>
      </c>
      <c r="G29" s="355">
        <f t="shared" si="2"/>
        <v>2.662972985956543</v>
      </c>
      <c r="H29" s="93">
        <v>1217511</v>
      </c>
      <c r="I29" s="93">
        <v>1083993</v>
      </c>
      <c r="J29" s="355">
        <f t="shared" si="3"/>
        <v>12.317238210947863</v>
      </c>
    </row>
    <row r="30" spans="2:10" x14ac:dyDescent="0.25">
      <c r="B30" s="89"/>
      <c r="C30" s="17" t="s">
        <v>124</v>
      </c>
      <c r="D30" s="38">
        <v>18</v>
      </c>
      <c r="E30" s="93">
        <v>22596</v>
      </c>
      <c r="F30" s="93">
        <v>19016</v>
      </c>
      <c r="G30" s="355">
        <f t="shared" si="2"/>
        <v>18.826251577618862</v>
      </c>
      <c r="H30" s="93">
        <v>175757</v>
      </c>
      <c r="I30" s="93">
        <v>142343</v>
      </c>
      <c r="J30" s="355">
        <f t="shared" si="3"/>
        <v>23.474283947928583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19535</v>
      </c>
      <c r="F32" s="93">
        <v>21537</v>
      </c>
      <c r="G32" s="355">
        <f t="shared" si="2"/>
        <v>-9.2956307749454368</v>
      </c>
      <c r="H32" s="93">
        <v>198931</v>
      </c>
      <c r="I32" s="93">
        <v>194764</v>
      </c>
      <c r="J32" s="355">
        <f t="shared" si="3"/>
        <v>2.1395124355630486</v>
      </c>
    </row>
    <row r="33" spans="2:10" x14ac:dyDescent="0.25">
      <c r="B33" s="89"/>
      <c r="C33" s="17" t="s">
        <v>127</v>
      </c>
      <c r="D33" s="38">
        <v>21</v>
      </c>
      <c r="E33" s="93">
        <v>57990</v>
      </c>
      <c r="F33" s="93">
        <v>52358</v>
      </c>
      <c r="G33" s="355">
        <f t="shared" si="2"/>
        <v>10.756713396233636</v>
      </c>
      <c r="H33" s="93">
        <v>500609</v>
      </c>
      <c r="I33" s="93">
        <v>462812</v>
      </c>
      <c r="J33" s="355">
        <f t="shared" si="3"/>
        <v>8.1668150350466391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876605</v>
      </c>
      <c r="F34" s="129">
        <f>SUM(F11:F33)</f>
        <v>898182</v>
      </c>
      <c r="G34" s="357">
        <f t="shared" si="2"/>
        <v>-2.4022970845552436</v>
      </c>
      <c r="H34" s="75">
        <f>SUM(H11:H33)</f>
        <v>8567362</v>
      </c>
      <c r="I34" s="75">
        <f>SUM(I11:I33)</f>
        <v>8287748</v>
      </c>
      <c r="J34" s="357">
        <f t="shared" si="3"/>
        <v>3.3738236249461124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5999177</v>
      </c>
      <c r="F12" s="165"/>
      <c r="G12" s="166">
        <v>0</v>
      </c>
      <c r="H12" s="166">
        <v>1910456</v>
      </c>
      <c r="I12" s="166">
        <v>225833</v>
      </c>
      <c r="J12" s="166">
        <v>0</v>
      </c>
      <c r="K12" s="166">
        <v>2839201</v>
      </c>
      <c r="L12" s="166">
        <v>4704403</v>
      </c>
      <c r="M12" s="166">
        <f>E12-G12-H12+I12+J12+K12+L12</f>
        <v>11858158</v>
      </c>
    </row>
    <row r="13" spans="2:13" x14ac:dyDescent="0.25">
      <c r="B13" s="149"/>
      <c r="C13" s="137" t="s">
        <v>106</v>
      </c>
      <c r="D13" s="159">
        <v>2</v>
      </c>
      <c r="E13" s="164">
        <v>14399411</v>
      </c>
      <c r="F13" s="165"/>
      <c r="G13" s="166">
        <v>0</v>
      </c>
      <c r="H13" s="166">
        <v>45338</v>
      </c>
      <c r="I13" s="166">
        <v>0</v>
      </c>
      <c r="J13" s="166">
        <v>0</v>
      </c>
      <c r="K13" s="166">
        <v>45165</v>
      </c>
      <c r="L13" s="166">
        <v>1442775</v>
      </c>
      <c r="M13" s="166">
        <f t="shared" ref="M13:M19" si="0">E13-G13-H13+I13+J13+K13+L13</f>
        <v>15842013</v>
      </c>
    </row>
    <row r="14" spans="2:13" x14ac:dyDescent="0.25">
      <c r="B14" s="149"/>
      <c r="C14" s="137" t="s">
        <v>107</v>
      </c>
      <c r="D14" s="159">
        <v>3</v>
      </c>
      <c r="E14" s="164">
        <v>2327448</v>
      </c>
      <c r="F14" s="165"/>
      <c r="G14" s="166">
        <v>0</v>
      </c>
      <c r="H14" s="166">
        <v>1116848</v>
      </c>
      <c r="I14" s="166">
        <v>3056405</v>
      </c>
      <c r="J14" s="166">
        <v>0</v>
      </c>
      <c r="K14" s="166">
        <v>40025</v>
      </c>
      <c r="L14" s="166">
        <v>442491</v>
      </c>
      <c r="M14" s="166">
        <f t="shared" si="0"/>
        <v>4749521</v>
      </c>
    </row>
    <row r="15" spans="2:13" x14ac:dyDescent="0.25">
      <c r="B15" s="149"/>
      <c r="C15" s="137" t="s">
        <v>108</v>
      </c>
      <c r="D15" s="159">
        <v>4</v>
      </c>
      <c r="E15" s="164">
        <v>24120523</v>
      </c>
      <c r="F15" s="165"/>
      <c r="G15" s="166">
        <v>1431</v>
      </c>
      <c r="H15" s="166">
        <v>166303</v>
      </c>
      <c r="I15" s="166">
        <v>0</v>
      </c>
      <c r="J15" s="166">
        <v>0</v>
      </c>
      <c r="K15" s="166">
        <v>3710745</v>
      </c>
      <c r="L15" s="166">
        <v>8220389</v>
      </c>
      <c r="M15" s="166">
        <f t="shared" si="0"/>
        <v>35883923</v>
      </c>
    </row>
    <row r="16" spans="2:13" x14ac:dyDescent="0.25">
      <c r="B16" s="149"/>
      <c r="C16" s="137" t="s">
        <v>109</v>
      </c>
      <c r="D16" s="159">
        <v>5</v>
      </c>
      <c r="E16" s="164">
        <v>8236897</v>
      </c>
      <c r="F16" s="165"/>
      <c r="G16" s="166">
        <v>13287</v>
      </c>
      <c r="H16" s="166">
        <v>131134</v>
      </c>
      <c r="I16" s="166">
        <v>0</v>
      </c>
      <c r="J16" s="166">
        <v>17821</v>
      </c>
      <c r="K16" s="166">
        <v>312333</v>
      </c>
      <c r="L16" s="166">
        <v>996060</v>
      </c>
      <c r="M16" s="166">
        <f t="shared" si="0"/>
        <v>9418690</v>
      </c>
    </row>
    <row r="17" spans="2:13" x14ac:dyDescent="0.25">
      <c r="B17" s="149"/>
      <c r="C17" s="137" t="s">
        <v>110</v>
      </c>
      <c r="D17" s="159">
        <v>6</v>
      </c>
      <c r="E17" s="164">
        <v>1710884</v>
      </c>
      <c r="F17" s="165"/>
      <c r="G17" s="166">
        <v>0</v>
      </c>
      <c r="H17" s="166">
        <v>923481</v>
      </c>
      <c r="I17" s="166">
        <v>1183</v>
      </c>
      <c r="J17" s="166">
        <v>3799</v>
      </c>
      <c r="K17" s="166">
        <v>68066</v>
      </c>
      <c r="L17" s="166">
        <v>74507</v>
      </c>
      <c r="M17" s="166">
        <f t="shared" si="0"/>
        <v>934958</v>
      </c>
    </row>
    <row r="18" spans="2:13" x14ac:dyDescent="0.25">
      <c r="B18" s="149"/>
      <c r="C18" s="137" t="s">
        <v>111</v>
      </c>
      <c r="D18" s="159">
        <v>7</v>
      </c>
      <c r="E18" s="164">
        <v>4059332</v>
      </c>
      <c r="F18" s="165"/>
      <c r="G18" s="166">
        <v>466806</v>
      </c>
      <c r="H18" s="166">
        <v>122302</v>
      </c>
      <c r="I18" s="166">
        <v>0</v>
      </c>
      <c r="J18" s="166">
        <v>116353</v>
      </c>
      <c r="K18" s="166">
        <v>0</v>
      </c>
      <c r="L18" s="166">
        <v>22312</v>
      </c>
      <c r="M18" s="166">
        <f t="shared" si="0"/>
        <v>3608889</v>
      </c>
    </row>
    <row r="19" spans="2:13" x14ac:dyDescent="0.25">
      <c r="B19" s="157"/>
      <c r="C19" s="137" t="s">
        <v>112</v>
      </c>
      <c r="D19" s="159">
        <v>8</v>
      </c>
      <c r="E19" s="164">
        <v>1932809</v>
      </c>
      <c r="F19" s="165"/>
      <c r="G19" s="166">
        <v>517</v>
      </c>
      <c r="H19" s="166">
        <v>1181113</v>
      </c>
      <c r="I19" s="166">
        <v>36080</v>
      </c>
      <c r="J19" s="166">
        <v>30063</v>
      </c>
      <c r="K19" s="166">
        <v>853815</v>
      </c>
      <c r="L19" s="166">
        <v>168355</v>
      </c>
      <c r="M19" s="166">
        <f t="shared" si="0"/>
        <v>1839492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2608606</v>
      </c>
      <c r="F22" s="165"/>
      <c r="G22" s="166">
        <v>85405</v>
      </c>
      <c r="H22" s="166">
        <v>432000</v>
      </c>
      <c r="I22" s="166">
        <v>149854</v>
      </c>
      <c r="J22" s="166">
        <v>0</v>
      </c>
      <c r="K22" s="166">
        <v>221467</v>
      </c>
      <c r="L22" s="166">
        <v>976897</v>
      </c>
      <c r="M22" s="166">
        <f t="shared" ref="M22:M34" si="1">E22-G22-H22+I22+J22+K22+L22</f>
        <v>3439419</v>
      </c>
    </row>
    <row r="23" spans="2:13" x14ac:dyDescent="0.25">
      <c r="B23" s="149"/>
      <c r="C23" s="137" t="s">
        <v>115</v>
      </c>
      <c r="D23" s="159">
        <v>10</v>
      </c>
      <c r="E23" s="164">
        <v>2823372</v>
      </c>
      <c r="F23" s="165"/>
      <c r="G23" s="166">
        <v>2659848</v>
      </c>
      <c r="H23" s="166">
        <v>90563</v>
      </c>
      <c r="I23" s="166">
        <v>230267</v>
      </c>
      <c r="J23" s="166">
        <v>0</v>
      </c>
      <c r="K23" s="166">
        <v>0</v>
      </c>
      <c r="L23" s="166">
        <v>0</v>
      </c>
      <c r="M23" s="166">
        <f t="shared" si="1"/>
        <v>303228</v>
      </c>
    </row>
    <row r="24" spans="2:13" x14ac:dyDescent="0.25">
      <c r="B24" s="149"/>
      <c r="C24" s="137" t="s">
        <v>116</v>
      </c>
      <c r="D24" s="159">
        <v>11</v>
      </c>
      <c r="E24" s="164">
        <v>492605</v>
      </c>
      <c r="F24" s="165"/>
      <c r="G24" s="166">
        <v>0</v>
      </c>
      <c r="H24" s="166">
        <v>312359</v>
      </c>
      <c r="I24" s="166">
        <v>122442</v>
      </c>
      <c r="J24" s="166">
        <v>9067</v>
      </c>
      <c r="K24" s="166">
        <v>1772</v>
      </c>
      <c r="L24" s="166">
        <v>91001</v>
      </c>
      <c r="M24" s="166">
        <f t="shared" si="1"/>
        <v>404528</v>
      </c>
    </row>
    <row r="25" spans="2:13" x14ac:dyDescent="0.25">
      <c r="B25" s="149"/>
      <c r="C25" s="137" t="s">
        <v>117</v>
      </c>
      <c r="D25" s="159">
        <v>12</v>
      </c>
      <c r="E25" s="164">
        <v>42393</v>
      </c>
      <c r="F25" s="165"/>
      <c r="G25" s="166">
        <v>0</v>
      </c>
      <c r="H25" s="166">
        <v>3187</v>
      </c>
      <c r="I25" s="166">
        <v>27007</v>
      </c>
      <c r="J25" s="166">
        <v>0</v>
      </c>
      <c r="K25" s="166">
        <v>2956</v>
      </c>
      <c r="L25" s="166">
        <v>79525</v>
      </c>
      <c r="M25" s="166">
        <f t="shared" si="1"/>
        <v>148694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5755</v>
      </c>
      <c r="M26" s="166">
        <f t="shared" si="1"/>
        <v>5755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2240693</v>
      </c>
      <c r="F28" s="165"/>
      <c r="G28" s="166">
        <v>0</v>
      </c>
      <c r="H28" s="166">
        <v>37109</v>
      </c>
      <c r="I28" s="166">
        <v>0</v>
      </c>
      <c r="J28" s="166">
        <v>0</v>
      </c>
      <c r="K28" s="166">
        <v>1340</v>
      </c>
      <c r="L28" s="166">
        <v>3195848</v>
      </c>
      <c r="M28" s="166">
        <f t="shared" si="1"/>
        <v>5400772</v>
      </c>
    </row>
    <row r="29" spans="2:13" x14ac:dyDescent="0.25">
      <c r="B29" s="149"/>
      <c r="C29" s="137" t="s">
        <v>121</v>
      </c>
      <c r="D29" s="159">
        <v>16</v>
      </c>
      <c r="E29" s="164">
        <v>7405</v>
      </c>
      <c r="F29" s="165"/>
      <c r="G29" s="166">
        <v>0</v>
      </c>
      <c r="H29" s="166">
        <v>2358</v>
      </c>
      <c r="I29" s="166">
        <v>0</v>
      </c>
      <c r="J29" s="166">
        <v>0</v>
      </c>
      <c r="K29" s="166">
        <v>0</v>
      </c>
      <c r="L29" s="166">
        <v>18689</v>
      </c>
      <c r="M29" s="166">
        <f t="shared" si="1"/>
        <v>23736</v>
      </c>
    </row>
    <row r="30" spans="2:13" x14ac:dyDescent="0.25">
      <c r="B30" s="149"/>
      <c r="C30" s="469" t="s">
        <v>285</v>
      </c>
      <c r="D30" s="159">
        <v>17</v>
      </c>
      <c r="E30" s="164">
        <v>2278735</v>
      </c>
      <c r="F30" s="170"/>
      <c r="G30" s="166">
        <v>0</v>
      </c>
      <c r="H30" s="166">
        <v>1217511</v>
      </c>
      <c r="I30" s="166">
        <v>0</v>
      </c>
      <c r="J30" s="166">
        <v>226273</v>
      </c>
      <c r="K30" s="166">
        <v>36561</v>
      </c>
      <c r="L30" s="166">
        <v>835199</v>
      </c>
      <c r="M30" s="166">
        <f t="shared" si="1"/>
        <v>2159257</v>
      </c>
    </row>
    <row r="31" spans="2:13" x14ac:dyDescent="0.25">
      <c r="B31" s="149"/>
      <c r="C31" s="137" t="s">
        <v>124</v>
      </c>
      <c r="D31" s="159">
        <v>18</v>
      </c>
      <c r="E31" s="164">
        <v>3551707</v>
      </c>
      <c r="F31" s="165"/>
      <c r="G31" s="166">
        <v>0</v>
      </c>
      <c r="H31" s="166">
        <v>175757</v>
      </c>
      <c r="I31" s="166">
        <v>0</v>
      </c>
      <c r="J31" s="166">
        <v>0</v>
      </c>
      <c r="K31" s="166">
        <v>1441</v>
      </c>
      <c r="L31" s="166">
        <v>59419</v>
      </c>
      <c r="M31" s="166">
        <f t="shared" si="1"/>
        <v>3436810</v>
      </c>
    </row>
    <row r="32" spans="2:13" x14ac:dyDescent="0.25">
      <c r="B32" s="149"/>
      <c r="C32" s="137" t="s">
        <v>125</v>
      </c>
      <c r="D32" s="159">
        <v>19</v>
      </c>
      <c r="E32" s="164">
        <v>1401394</v>
      </c>
      <c r="F32" s="165"/>
      <c r="G32" s="166">
        <v>520655</v>
      </c>
      <c r="H32" s="166">
        <v>3</v>
      </c>
      <c r="I32" s="166">
        <v>0</v>
      </c>
      <c r="J32" s="166">
        <v>0</v>
      </c>
      <c r="K32" s="166">
        <v>344572</v>
      </c>
      <c r="L32" s="166">
        <v>52918</v>
      </c>
      <c r="M32" s="166">
        <f t="shared" si="1"/>
        <v>1278226</v>
      </c>
    </row>
    <row r="33" spans="2:13" x14ac:dyDescent="0.25">
      <c r="B33" s="149"/>
      <c r="C33" s="137" t="s">
        <v>126</v>
      </c>
      <c r="D33" s="159">
        <v>20</v>
      </c>
      <c r="E33" s="164">
        <v>259698</v>
      </c>
      <c r="F33" s="165"/>
      <c r="G33" s="166">
        <v>0</v>
      </c>
      <c r="H33" s="166">
        <v>198931</v>
      </c>
      <c r="I33" s="166">
        <v>0</v>
      </c>
      <c r="J33" s="166">
        <v>0</v>
      </c>
      <c r="K33" s="166">
        <v>131192</v>
      </c>
      <c r="L33" s="166">
        <v>90532</v>
      </c>
      <c r="M33" s="166">
        <f t="shared" si="1"/>
        <v>282491</v>
      </c>
    </row>
    <row r="34" spans="2:13" x14ac:dyDescent="0.25">
      <c r="B34" s="149"/>
      <c r="C34" s="137" t="s">
        <v>127</v>
      </c>
      <c r="D34" s="159">
        <v>21</v>
      </c>
      <c r="E34" s="164">
        <v>1052885</v>
      </c>
      <c r="F34" s="165"/>
      <c r="G34" s="166">
        <v>421207</v>
      </c>
      <c r="H34" s="166">
        <v>500609</v>
      </c>
      <c r="I34" s="166">
        <v>791518</v>
      </c>
      <c r="J34" s="166">
        <v>0</v>
      </c>
      <c r="K34" s="166">
        <v>0</v>
      </c>
      <c r="L34" s="166">
        <v>144340</v>
      </c>
      <c r="M34" s="166">
        <f t="shared" si="1"/>
        <v>1066927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79545974</v>
      </c>
      <c r="F35" s="175"/>
      <c r="G35" s="174">
        <f>SUM(G12:G34)</f>
        <v>4169156</v>
      </c>
      <c r="H35" s="174">
        <f t="shared" ref="H35:M35" si="2">SUM(H12:H34)</f>
        <v>8567362</v>
      </c>
      <c r="I35" s="174">
        <f t="shared" si="2"/>
        <v>4640589</v>
      </c>
      <c r="J35" s="174">
        <f t="shared" si="2"/>
        <v>403376</v>
      </c>
      <c r="K35" s="174">
        <f t="shared" si="2"/>
        <v>8610651</v>
      </c>
      <c r="L35" s="174">
        <f t="shared" si="2"/>
        <v>21621415</v>
      </c>
      <c r="M35" s="379">
        <f t="shared" si="2"/>
        <v>102085487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193524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32749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1298569</v>
      </c>
      <c r="F12" s="122">
        <v>0</v>
      </c>
      <c r="G12" s="122">
        <v>46864</v>
      </c>
      <c r="H12" s="122">
        <v>0</v>
      </c>
      <c r="I12" s="122"/>
      <c r="J12" s="123">
        <v>10698</v>
      </c>
      <c r="K12" s="122">
        <v>-4495</v>
      </c>
      <c r="L12" s="122">
        <f>E12-F12-G12-H12+J12-K12-M12</f>
        <v>11480</v>
      </c>
      <c r="M12" s="122">
        <v>1255418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1840869</v>
      </c>
      <c r="F13" s="122">
        <v>93602</v>
      </c>
      <c r="G13" s="122">
        <v>175569</v>
      </c>
      <c r="H13" s="122">
        <v>0</v>
      </c>
      <c r="I13" s="122"/>
      <c r="J13" s="123">
        <v>10756</v>
      </c>
      <c r="K13" s="122">
        <v>91590</v>
      </c>
      <c r="L13" s="122">
        <f t="shared" ref="L13:L19" si="0">E13-F13-G13-H13+J13-K13-M13</f>
        <v>-21483</v>
      </c>
      <c r="M13" s="122">
        <v>1512347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441670</v>
      </c>
      <c r="F14" s="122">
        <v>15899</v>
      </c>
      <c r="G14" s="122">
        <v>220800</v>
      </c>
      <c r="H14" s="122">
        <v>0</v>
      </c>
      <c r="I14" s="122"/>
      <c r="J14" s="123">
        <v>-21076</v>
      </c>
      <c r="K14" s="122">
        <v>-10175</v>
      </c>
      <c r="L14" s="122">
        <f t="shared" si="0"/>
        <v>-18780</v>
      </c>
      <c r="M14" s="122">
        <v>212850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4008724</v>
      </c>
      <c r="F15" s="122">
        <v>60733</v>
      </c>
      <c r="G15" s="122">
        <v>601903</v>
      </c>
      <c r="H15" s="122">
        <v>0</v>
      </c>
      <c r="I15" s="122"/>
      <c r="J15" s="123">
        <v>-262155</v>
      </c>
      <c r="K15" s="122">
        <v>-156487</v>
      </c>
      <c r="L15" s="122">
        <f t="shared" si="0"/>
        <v>-26633</v>
      </c>
      <c r="M15" s="122">
        <v>3267053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1224948</v>
      </c>
      <c r="F16" s="122">
        <v>41762</v>
      </c>
      <c r="G16" s="122">
        <v>56252</v>
      </c>
      <c r="H16" s="122">
        <v>53601</v>
      </c>
      <c r="I16" s="122"/>
      <c r="J16" s="123">
        <v>261577</v>
      </c>
      <c r="K16" s="122">
        <v>-43682</v>
      </c>
      <c r="L16" s="122">
        <f t="shared" si="0"/>
        <v>-152</v>
      </c>
      <c r="M16" s="122">
        <v>1378744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87542</v>
      </c>
      <c r="F17" s="122">
        <v>334</v>
      </c>
      <c r="G17" s="122">
        <v>158</v>
      </c>
      <c r="H17" s="122">
        <v>0</v>
      </c>
      <c r="I17" s="122"/>
      <c r="J17" s="123">
        <v>-1790</v>
      </c>
      <c r="K17" s="122">
        <v>-7959</v>
      </c>
      <c r="L17" s="122">
        <f t="shared" si="0"/>
        <v>1568</v>
      </c>
      <c r="M17" s="122">
        <v>91651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379620</v>
      </c>
      <c r="F18" s="122">
        <v>82608</v>
      </c>
      <c r="G18" s="122">
        <v>167664</v>
      </c>
      <c r="H18" s="122">
        <v>65072</v>
      </c>
      <c r="I18" s="122"/>
      <c r="J18" s="123">
        <v>6238</v>
      </c>
      <c r="K18" s="122">
        <v>-27438</v>
      </c>
      <c r="L18" s="122">
        <f t="shared" si="0"/>
        <v>-44522</v>
      </c>
      <c r="M18" s="122">
        <v>142474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144087</v>
      </c>
      <c r="F19" s="122">
        <v>1286</v>
      </c>
      <c r="G19" s="122">
        <v>37060</v>
      </c>
      <c r="H19" s="122">
        <v>0</v>
      </c>
      <c r="I19" s="122"/>
      <c r="J19" s="123">
        <v>-11053</v>
      </c>
      <c r="K19" s="122">
        <v>22402</v>
      </c>
      <c r="L19" s="122">
        <f t="shared" si="0"/>
        <v>44647</v>
      </c>
      <c r="M19" s="122">
        <v>27639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334064</v>
      </c>
      <c r="F22" s="122">
        <v>1137</v>
      </c>
      <c r="G22" s="122">
        <v>14504</v>
      </c>
      <c r="H22" s="122">
        <v>0</v>
      </c>
      <c r="I22" s="122"/>
      <c r="J22" s="123">
        <v>0</v>
      </c>
      <c r="K22" s="122">
        <v>3970</v>
      </c>
      <c r="L22" s="122">
        <f t="shared" ref="L22:L34" si="1">E22-F22-G22-H22+J22-K22-M22</f>
        <v>2212</v>
      </c>
      <c r="M22" s="122">
        <v>312241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29101</v>
      </c>
      <c r="F23" s="122">
        <v>0</v>
      </c>
      <c r="G23" s="122">
        <v>0</v>
      </c>
      <c r="H23" s="122">
        <v>0</v>
      </c>
      <c r="I23" s="122"/>
      <c r="J23" s="123">
        <v>-16</v>
      </c>
      <c r="K23" s="122">
        <v>-60</v>
      </c>
      <c r="L23" s="122">
        <f t="shared" si="1"/>
        <v>932</v>
      </c>
      <c r="M23" s="122">
        <v>28213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24889</v>
      </c>
      <c r="F24" s="122">
        <v>2561</v>
      </c>
      <c r="G24" s="122">
        <v>6270</v>
      </c>
      <c r="H24" s="122">
        <v>0</v>
      </c>
      <c r="I24" s="122"/>
      <c r="J24" s="123">
        <v>0</v>
      </c>
      <c r="K24" s="122">
        <v>2368</v>
      </c>
      <c r="L24" s="122">
        <f t="shared" si="1"/>
        <v>-37</v>
      </c>
      <c r="M24" s="122">
        <v>13727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14722</v>
      </c>
      <c r="F25" s="122">
        <v>1435</v>
      </c>
      <c r="G25" s="122">
        <v>2175</v>
      </c>
      <c r="H25" s="122">
        <v>0</v>
      </c>
      <c r="I25" s="122"/>
      <c r="J25" s="123">
        <v>0</v>
      </c>
      <c r="K25" s="122">
        <v>309</v>
      </c>
      <c r="L25" s="122">
        <f t="shared" si="1"/>
        <v>-229</v>
      </c>
      <c r="M25" s="122">
        <v>11032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900</v>
      </c>
      <c r="F26" s="122">
        <v>0</v>
      </c>
      <c r="G26" s="122">
        <v>232</v>
      </c>
      <c r="H26" s="122">
        <v>0</v>
      </c>
      <c r="I26" s="122"/>
      <c r="J26" s="123">
        <v>0</v>
      </c>
      <c r="K26" s="122">
        <v>395</v>
      </c>
      <c r="L26" s="122">
        <f t="shared" si="1"/>
        <v>-35</v>
      </c>
      <c r="M26" s="122">
        <v>308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714331</v>
      </c>
      <c r="F28" s="122">
        <v>45655</v>
      </c>
      <c r="G28" s="122">
        <v>55139</v>
      </c>
      <c r="H28" s="122">
        <v>0</v>
      </c>
      <c r="I28" s="122"/>
      <c r="J28" s="123">
        <v>-3</v>
      </c>
      <c r="K28" s="122">
        <v>-40492</v>
      </c>
      <c r="L28" s="122">
        <f t="shared" si="1"/>
        <v>-2729</v>
      </c>
      <c r="M28" s="122">
        <v>656755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9333</v>
      </c>
      <c r="F29" s="122">
        <v>5761</v>
      </c>
      <c r="G29" s="122">
        <v>1</v>
      </c>
      <c r="H29" s="122">
        <v>0</v>
      </c>
      <c r="I29" s="122"/>
      <c r="J29" s="123">
        <v>0</v>
      </c>
      <c r="K29" s="122">
        <v>1681</v>
      </c>
      <c r="L29" s="122">
        <f t="shared" si="1"/>
        <v>78</v>
      </c>
      <c r="M29" s="122">
        <v>1812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191872</v>
      </c>
      <c r="F30" s="122">
        <v>40786</v>
      </c>
      <c r="G30" s="122">
        <v>90968</v>
      </c>
      <c r="H30" s="122">
        <v>0</v>
      </c>
      <c r="I30" s="122"/>
      <c r="J30" s="123">
        <v>-71</v>
      </c>
      <c r="K30" s="122">
        <v>11656</v>
      </c>
      <c r="L30" s="122">
        <f t="shared" si="1"/>
        <v>-11675</v>
      </c>
      <c r="M30" s="122">
        <v>60066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478386</v>
      </c>
      <c r="F31" s="122">
        <v>28263</v>
      </c>
      <c r="G31" s="122">
        <v>176698</v>
      </c>
      <c r="H31" s="122">
        <v>0</v>
      </c>
      <c r="I31" s="122"/>
      <c r="J31" s="123">
        <v>-167</v>
      </c>
      <c r="K31" s="122">
        <v>18602</v>
      </c>
      <c r="L31" s="122">
        <f t="shared" si="1"/>
        <v>5561</v>
      </c>
      <c r="M31" s="122">
        <v>249095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148181</v>
      </c>
      <c r="F32" s="122">
        <v>1182</v>
      </c>
      <c r="G32" s="122">
        <v>50538</v>
      </c>
      <c r="H32" s="122">
        <v>0</v>
      </c>
      <c r="I32" s="122"/>
      <c r="J32" s="123">
        <v>0</v>
      </c>
      <c r="K32" s="122">
        <v>35965</v>
      </c>
      <c r="L32" s="122">
        <f t="shared" si="1"/>
        <v>2385</v>
      </c>
      <c r="M32" s="122">
        <v>58111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22117</v>
      </c>
      <c r="F33" s="122">
        <v>5873</v>
      </c>
      <c r="G33" s="122">
        <v>13118</v>
      </c>
      <c r="H33" s="122">
        <v>0</v>
      </c>
      <c r="I33" s="122"/>
      <c r="J33" s="123">
        <v>541</v>
      </c>
      <c r="K33" s="122">
        <v>-4090</v>
      </c>
      <c r="L33" s="122">
        <f t="shared" si="1"/>
        <v>-5193</v>
      </c>
      <c r="M33" s="122">
        <v>12950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93337</v>
      </c>
      <c r="F34" s="122">
        <v>17</v>
      </c>
      <c r="G34" s="122">
        <v>6059</v>
      </c>
      <c r="H34" s="122">
        <v>0</v>
      </c>
      <c r="I34" s="122"/>
      <c r="J34" s="123">
        <v>6521</v>
      </c>
      <c r="K34" s="122">
        <v>-7452</v>
      </c>
      <c r="L34" s="122">
        <f t="shared" si="1"/>
        <v>-5754</v>
      </c>
      <c r="M34" s="122">
        <v>106988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11487262</v>
      </c>
      <c r="F35" s="127">
        <f>SUM(F12:F34)</f>
        <v>428894</v>
      </c>
      <c r="G35" s="127">
        <f>SUM(G12:G34)</f>
        <v>1721972</v>
      </c>
      <c r="H35" s="127">
        <f>SUM(H12:H34)</f>
        <v>118673</v>
      </c>
      <c r="I35" s="127"/>
      <c r="J35" s="128">
        <f>SUM(J12:J34)</f>
        <v>0</v>
      </c>
      <c r="K35" s="129">
        <f>SUM(K12:K34)</f>
        <v>-113392</v>
      </c>
      <c r="L35" s="129">
        <f>SUM(L12:L34)</f>
        <v>-68359</v>
      </c>
      <c r="M35" s="127">
        <f>SUM(M12:M34)</f>
        <v>9399474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473131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43601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8882742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46864</v>
      </c>
      <c r="F11" s="93">
        <v>49741</v>
      </c>
      <c r="G11" s="355">
        <f t="shared" ref="G11:G18" si="0">IF(AND(F11&gt; 0,E11&gt;0,E11&lt;=F11*6),E11/F11*100-100,"-")</f>
        <v>-5.7839609175529176</v>
      </c>
      <c r="H11" s="93">
        <v>500488</v>
      </c>
      <c r="I11" s="93">
        <v>351199</v>
      </c>
      <c r="J11" s="355">
        <f t="shared" ref="J11:J18" si="1">IF(AND(I11&gt; 0,H11&gt;0,H11&lt;=I11*6),H11/I11*100-100,"-")</f>
        <v>42.508378440713102</v>
      </c>
    </row>
    <row r="12" spans="2:14" x14ac:dyDescent="0.25">
      <c r="B12" s="89"/>
      <c r="C12" s="17" t="s">
        <v>106</v>
      </c>
      <c r="D12" s="38">
        <v>2</v>
      </c>
      <c r="E12" s="93">
        <v>269171</v>
      </c>
      <c r="F12" s="93">
        <v>247372</v>
      </c>
      <c r="G12" s="355">
        <f t="shared" si="0"/>
        <v>8.8122342059731977</v>
      </c>
      <c r="H12" s="93">
        <v>2542497</v>
      </c>
      <c r="I12" s="93">
        <v>2447377</v>
      </c>
      <c r="J12" s="355">
        <f t="shared" si="1"/>
        <v>3.8866100318831087</v>
      </c>
    </row>
    <row r="13" spans="2:14" x14ac:dyDescent="0.25">
      <c r="B13" s="89"/>
      <c r="C13" s="17" t="s">
        <v>107</v>
      </c>
      <c r="D13" s="38">
        <v>3</v>
      </c>
      <c r="E13" s="93">
        <v>236699</v>
      </c>
      <c r="F13" s="93">
        <v>192650</v>
      </c>
      <c r="G13" s="355">
        <f t="shared" si="0"/>
        <v>22.864780690371148</v>
      </c>
      <c r="H13" s="93">
        <v>2370325</v>
      </c>
      <c r="I13" s="93">
        <v>1989717</v>
      </c>
      <c r="J13" s="355">
        <f t="shared" si="1"/>
        <v>19.128750470544304</v>
      </c>
    </row>
    <row r="14" spans="2:14" x14ac:dyDescent="0.25">
      <c r="B14" s="89"/>
      <c r="C14" s="17" t="s">
        <v>108</v>
      </c>
      <c r="D14" s="38">
        <v>4</v>
      </c>
      <c r="E14" s="93">
        <v>662636</v>
      </c>
      <c r="F14" s="93">
        <v>622685</v>
      </c>
      <c r="G14" s="355">
        <f t="shared" si="0"/>
        <v>6.4159245846615818</v>
      </c>
      <c r="H14" s="93">
        <v>6361976</v>
      </c>
      <c r="I14" s="93">
        <v>5844882</v>
      </c>
      <c r="J14" s="355">
        <f t="shared" si="1"/>
        <v>8.846953625411075</v>
      </c>
    </row>
    <row r="15" spans="2:14" x14ac:dyDescent="0.25">
      <c r="B15" s="89"/>
      <c r="C15" s="17" t="s">
        <v>109</v>
      </c>
      <c r="D15" s="38">
        <v>5</v>
      </c>
      <c r="E15" s="93">
        <v>98014</v>
      </c>
      <c r="F15" s="93">
        <v>86698</v>
      </c>
      <c r="G15" s="355">
        <f t="shared" si="0"/>
        <v>13.052204203095812</v>
      </c>
      <c r="H15" s="93">
        <v>1169029</v>
      </c>
      <c r="I15" s="93">
        <v>1060067</v>
      </c>
      <c r="J15" s="355">
        <f t="shared" si="1"/>
        <v>10.278784265522845</v>
      </c>
    </row>
    <row r="16" spans="2:14" x14ac:dyDescent="0.25">
      <c r="B16" s="89"/>
      <c r="C16" s="17" t="s">
        <v>110</v>
      </c>
      <c r="D16" s="38">
        <v>6</v>
      </c>
      <c r="E16" s="93">
        <v>492</v>
      </c>
      <c r="F16" s="93">
        <v>12373</v>
      </c>
      <c r="G16" s="355">
        <f t="shared" si="0"/>
        <v>-96.023599773700795</v>
      </c>
      <c r="H16" s="93">
        <v>52495</v>
      </c>
      <c r="I16" s="93">
        <v>128545</v>
      </c>
      <c r="J16" s="355">
        <f t="shared" si="1"/>
        <v>-59.16216111089502</v>
      </c>
    </row>
    <row r="17" spans="2:10" x14ac:dyDescent="0.25">
      <c r="B17" s="89"/>
      <c r="C17" s="17" t="s">
        <v>111</v>
      </c>
      <c r="D17" s="38">
        <v>7</v>
      </c>
      <c r="E17" s="93">
        <v>250272</v>
      </c>
      <c r="F17" s="93">
        <v>218768</v>
      </c>
      <c r="G17" s="355">
        <f t="shared" si="0"/>
        <v>14.400643604183429</v>
      </c>
      <c r="H17" s="93">
        <v>2081271</v>
      </c>
      <c r="I17" s="93">
        <v>1467542</v>
      </c>
      <c r="J17" s="355">
        <f t="shared" si="1"/>
        <v>41.820200035160838</v>
      </c>
    </row>
    <row r="18" spans="2:10" x14ac:dyDescent="0.25">
      <c r="B18" s="105"/>
      <c r="C18" s="17" t="s">
        <v>112</v>
      </c>
      <c r="D18" s="38">
        <v>8</v>
      </c>
      <c r="E18" s="93">
        <v>38346</v>
      </c>
      <c r="F18" s="93">
        <v>104306</v>
      </c>
      <c r="G18" s="355">
        <f t="shared" si="0"/>
        <v>-63.237014169846411</v>
      </c>
      <c r="H18" s="93">
        <v>807068</v>
      </c>
      <c r="I18" s="93">
        <v>762782</v>
      </c>
      <c r="J18" s="355">
        <f t="shared" si="1"/>
        <v>5.8058527862482379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15641</v>
      </c>
      <c r="F21" s="93">
        <v>23702</v>
      </c>
      <c r="G21" s="355">
        <f t="shared" ref="G21:G34" si="2">IF(AND(F21&gt; 0,E21&gt;0,E21&lt;=F21*6),E21/F21*100-100,"-")</f>
        <v>-34.009788203527123</v>
      </c>
      <c r="H21" s="93">
        <v>241974</v>
      </c>
      <c r="I21" s="93">
        <v>212417</v>
      </c>
      <c r="J21" s="355">
        <f t="shared" ref="J21:J34" si="3">IF(AND(I21&gt; 0,H21&gt;0,H21&lt;=I21*6),H21/I21*100-100,"-")</f>
        <v>13.914611354081828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8831</v>
      </c>
      <c r="F23" s="93">
        <v>11695</v>
      </c>
      <c r="G23" s="355">
        <f t="shared" si="2"/>
        <v>-24.489097905087647</v>
      </c>
      <c r="H23" s="93">
        <v>247171</v>
      </c>
      <c r="I23" s="93">
        <v>103882</v>
      </c>
      <c r="J23" s="355">
        <f t="shared" si="3"/>
        <v>137.93438709304789</v>
      </c>
    </row>
    <row r="24" spans="2:10" x14ac:dyDescent="0.25">
      <c r="B24" s="89"/>
      <c r="C24" s="17" t="s">
        <v>117</v>
      </c>
      <c r="D24" s="38">
        <v>12</v>
      </c>
      <c r="E24" s="93">
        <v>3610</v>
      </c>
      <c r="F24" s="93">
        <v>4098</v>
      </c>
      <c r="G24" s="355">
        <f t="shared" si="2"/>
        <v>-11.908247925817477</v>
      </c>
      <c r="H24" s="93">
        <v>31956</v>
      </c>
      <c r="I24" s="93">
        <v>51442</v>
      </c>
      <c r="J24" s="355">
        <f t="shared" si="3"/>
        <v>-37.879553672096733</v>
      </c>
    </row>
    <row r="25" spans="2:10" x14ac:dyDescent="0.25">
      <c r="B25" s="89"/>
      <c r="C25" s="17" t="s">
        <v>118</v>
      </c>
      <c r="D25" s="38">
        <v>13</v>
      </c>
      <c r="E25" s="93">
        <v>232</v>
      </c>
      <c r="F25" s="93">
        <v>201</v>
      </c>
      <c r="G25" s="355">
        <f t="shared" si="2"/>
        <v>15.422885572139307</v>
      </c>
      <c r="H25" s="93">
        <v>2348</v>
      </c>
      <c r="I25" s="93">
        <v>1704</v>
      </c>
      <c r="J25" s="355">
        <f t="shared" si="3"/>
        <v>37.793427230046944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100794</v>
      </c>
      <c r="F27" s="93">
        <v>41267</v>
      </c>
      <c r="G27" s="355">
        <f t="shared" si="2"/>
        <v>144.24843094966923</v>
      </c>
      <c r="H27" s="93">
        <v>729895</v>
      </c>
      <c r="I27" s="93">
        <v>610686</v>
      </c>
      <c r="J27" s="355">
        <f t="shared" si="3"/>
        <v>19.520506446848302</v>
      </c>
    </row>
    <row r="28" spans="2:10" x14ac:dyDescent="0.25">
      <c r="B28" s="89"/>
      <c r="C28" s="17" t="s">
        <v>121</v>
      </c>
      <c r="D28" s="38">
        <v>16</v>
      </c>
      <c r="E28" s="93">
        <v>5762</v>
      </c>
      <c r="F28" s="93">
        <v>2</v>
      </c>
      <c r="G28" s="355" t="str">
        <f t="shared" si="2"/>
        <v>-</v>
      </c>
      <c r="H28" s="93">
        <v>5807</v>
      </c>
      <c r="I28" s="93">
        <v>19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131754</v>
      </c>
      <c r="F29" s="93">
        <v>140594</v>
      </c>
      <c r="G29" s="355">
        <f t="shared" si="2"/>
        <v>-6.2876082905387136</v>
      </c>
      <c r="H29" s="93">
        <v>1459682</v>
      </c>
      <c r="I29" s="93">
        <v>1240120</v>
      </c>
      <c r="J29" s="355">
        <f t="shared" si="3"/>
        <v>17.704899525852341</v>
      </c>
    </row>
    <row r="30" spans="2:10" x14ac:dyDescent="0.25">
      <c r="B30" s="89"/>
      <c r="C30" s="17" t="s">
        <v>124</v>
      </c>
      <c r="D30" s="38">
        <v>18</v>
      </c>
      <c r="E30" s="93">
        <v>204961</v>
      </c>
      <c r="F30" s="93">
        <v>185988</v>
      </c>
      <c r="G30" s="355">
        <f t="shared" si="2"/>
        <v>10.201195776071572</v>
      </c>
      <c r="H30" s="93">
        <v>1636430</v>
      </c>
      <c r="I30" s="93">
        <v>1502815</v>
      </c>
      <c r="J30" s="355">
        <f t="shared" si="3"/>
        <v>8.8909812585048655</v>
      </c>
    </row>
    <row r="31" spans="2:10" x14ac:dyDescent="0.25">
      <c r="B31" s="89"/>
      <c r="C31" s="17" t="s">
        <v>125</v>
      </c>
      <c r="D31" s="38">
        <v>19</v>
      </c>
      <c r="E31" s="93">
        <v>51720</v>
      </c>
      <c r="F31" s="93">
        <v>42052</v>
      </c>
      <c r="G31" s="355">
        <f t="shared" si="2"/>
        <v>22.990583087605813</v>
      </c>
      <c r="H31" s="93">
        <v>559945</v>
      </c>
      <c r="I31" s="93">
        <v>622967</v>
      </c>
      <c r="J31" s="355">
        <f t="shared" si="3"/>
        <v>-10.116426712811432</v>
      </c>
    </row>
    <row r="32" spans="2:10" x14ac:dyDescent="0.25">
      <c r="B32" s="89"/>
      <c r="C32" s="17" t="s">
        <v>126</v>
      </c>
      <c r="D32" s="38">
        <v>20</v>
      </c>
      <c r="E32" s="93">
        <v>18991</v>
      </c>
      <c r="F32" s="93">
        <v>21305</v>
      </c>
      <c r="G32" s="355">
        <f t="shared" si="2"/>
        <v>-10.861300164280692</v>
      </c>
      <c r="H32" s="93">
        <v>192430</v>
      </c>
      <c r="I32" s="93">
        <v>182724</v>
      </c>
      <c r="J32" s="355">
        <f t="shared" si="3"/>
        <v>5.311836430901252</v>
      </c>
    </row>
    <row r="33" spans="2:10" x14ac:dyDescent="0.25">
      <c r="B33" s="89"/>
      <c r="C33" s="17" t="s">
        <v>127</v>
      </c>
      <c r="D33" s="38">
        <v>21</v>
      </c>
      <c r="E33" s="93">
        <v>6076</v>
      </c>
      <c r="F33" s="93">
        <v>14897</v>
      </c>
      <c r="G33" s="355">
        <f t="shared" si="2"/>
        <v>-59.213264415654159</v>
      </c>
      <c r="H33" s="93">
        <v>66798</v>
      </c>
      <c r="I33" s="93">
        <v>106323</v>
      </c>
      <c r="J33" s="355">
        <f t="shared" si="3"/>
        <v>-37.174458959961633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2150866</v>
      </c>
      <c r="F34" s="129">
        <f>SUM(F11:F33)</f>
        <v>2020394</v>
      </c>
      <c r="G34" s="357">
        <f t="shared" si="2"/>
        <v>6.4577503199870989</v>
      </c>
      <c r="H34" s="75">
        <f>SUM(H11:H33)</f>
        <v>21059585</v>
      </c>
      <c r="I34" s="75">
        <f>SUM(I11:I33)</f>
        <v>18687210</v>
      </c>
      <c r="J34" s="357">
        <f t="shared" si="3"/>
        <v>12.695180286409794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53601</v>
      </c>
      <c r="F15" s="93">
        <v>48572</v>
      </c>
      <c r="G15" s="355">
        <f t="shared" si="0"/>
        <v>10.353701721156213</v>
      </c>
      <c r="H15" s="93">
        <v>571807</v>
      </c>
      <c r="I15" s="93">
        <v>447004</v>
      </c>
      <c r="J15" s="355">
        <f t="shared" si="1"/>
        <v>27.919884385822044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65072</v>
      </c>
      <c r="F17" s="93">
        <v>75516</v>
      </c>
      <c r="G17" s="355">
        <f t="shared" si="0"/>
        <v>-13.830181683351867</v>
      </c>
      <c r="H17" s="93">
        <v>580733</v>
      </c>
      <c r="I17" s="93">
        <v>688903</v>
      </c>
      <c r="J17" s="355">
        <f t="shared" si="1"/>
        <v>-15.701775141057595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118673</v>
      </c>
      <c r="F34" s="129">
        <f>SUM(F11:F33)</f>
        <v>124088</v>
      </c>
      <c r="G34" s="357">
        <f t="shared" si="2"/>
        <v>-4.3638385661788419</v>
      </c>
      <c r="H34" s="75">
        <f>SUM(H11:H33)</f>
        <v>1152540</v>
      </c>
      <c r="I34" s="75">
        <f>SUM(I11:I33)</f>
        <v>1135907</v>
      </c>
      <c r="J34" s="357">
        <f t="shared" si="3"/>
        <v>1.4642924112625337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1255418</v>
      </c>
      <c r="F11" s="123"/>
      <c r="G11" s="123">
        <v>1128792</v>
      </c>
      <c r="H11" s="355">
        <f>IF(AND(G11&gt; 0,E11&gt;0,E11&lt;=G11*6),E11/G11*100-100,"-")</f>
        <v>11.217832869120258</v>
      </c>
      <c r="I11" s="187">
        <v>11263061</v>
      </c>
      <c r="J11" s="123"/>
      <c r="K11" s="123">
        <v>9659437</v>
      </c>
      <c r="L11" s="355">
        <f t="shared" ref="L11:L18" si="0">IF(AND(K11&gt; 0,I11&gt;0,I11&lt;=K11*6),I11/K11*100-100,"-")</f>
        <v>16.601630095004509</v>
      </c>
    </row>
    <row r="12" spans="1:14" x14ac:dyDescent="0.25">
      <c r="B12" s="89"/>
      <c r="C12" s="17" t="s">
        <v>106</v>
      </c>
      <c r="D12" s="38">
        <v>2</v>
      </c>
      <c r="E12" s="371">
        <v>1512347</v>
      </c>
      <c r="F12" s="195" t="s">
        <v>123</v>
      </c>
      <c r="G12" s="123">
        <v>1491679</v>
      </c>
      <c r="H12" s="355">
        <f t="shared" ref="H12:H18" si="1">IF(AND(G12&gt; 0,E12&gt;0,E12&lt;=G12*6),E12/G12*100-100,"-")</f>
        <v>1.3855527898428477</v>
      </c>
      <c r="I12" s="187">
        <v>13596465</v>
      </c>
      <c r="J12" s="196" t="s">
        <v>168</v>
      </c>
      <c r="K12" s="123">
        <v>13825489</v>
      </c>
      <c r="L12" s="355">
        <f t="shared" si="0"/>
        <v>-1.6565345355958101</v>
      </c>
    </row>
    <row r="13" spans="1:14" x14ac:dyDescent="0.25">
      <c r="B13" s="89"/>
      <c r="C13" s="17" t="s">
        <v>107</v>
      </c>
      <c r="D13" s="38">
        <v>3</v>
      </c>
      <c r="E13" s="371">
        <v>212850</v>
      </c>
      <c r="F13" s="123"/>
      <c r="G13" s="123">
        <v>300835</v>
      </c>
      <c r="H13" s="355">
        <f t="shared" si="1"/>
        <v>-29.246929379892634</v>
      </c>
      <c r="I13" s="187">
        <v>2400262</v>
      </c>
      <c r="J13" s="197"/>
      <c r="K13" s="123">
        <v>2867644</v>
      </c>
      <c r="L13" s="355">
        <f t="shared" si="0"/>
        <v>-16.298466615800294</v>
      </c>
    </row>
    <row r="14" spans="1:14" x14ac:dyDescent="0.25">
      <c r="B14" s="89"/>
      <c r="C14" s="17" t="s">
        <v>108</v>
      </c>
      <c r="D14" s="38">
        <v>4</v>
      </c>
      <c r="E14" s="371">
        <v>3267053</v>
      </c>
      <c r="F14" s="123"/>
      <c r="G14" s="123">
        <v>3237517</v>
      </c>
      <c r="H14" s="355">
        <f t="shared" si="1"/>
        <v>0.91230408983180666</v>
      </c>
      <c r="I14" s="187">
        <v>28911063</v>
      </c>
      <c r="J14" s="197"/>
      <c r="K14" s="123">
        <v>29395245</v>
      </c>
      <c r="L14" s="355">
        <f t="shared" si="0"/>
        <v>-1.6471439513431534</v>
      </c>
    </row>
    <row r="15" spans="1:14" x14ac:dyDescent="0.25">
      <c r="B15" s="89"/>
      <c r="C15" s="17" t="s">
        <v>109</v>
      </c>
      <c r="D15" s="38">
        <v>5</v>
      </c>
      <c r="E15" s="371">
        <v>1378744</v>
      </c>
      <c r="F15" s="195" t="s">
        <v>167</v>
      </c>
      <c r="G15" s="123">
        <v>1104217</v>
      </c>
      <c r="H15" s="355">
        <f t="shared" si="1"/>
        <v>24.861689323747058</v>
      </c>
      <c r="I15" s="187">
        <v>8746046</v>
      </c>
      <c r="J15" s="195" t="s">
        <v>350</v>
      </c>
      <c r="K15" s="123">
        <v>13290785</v>
      </c>
      <c r="L15" s="355">
        <f t="shared" si="0"/>
        <v>-34.194661940585149</v>
      </c>
    </row>
    <row r="16" spans="1:14" x14ac:dyDescent="0.25">
      <c r="B16" s="89"/>
      <c r="C16" s="17" t="s">
        <v>110</v>
      </c>
      <c r="D16" s="38">
        <v>6</v>
      </c>
      <c r="E16" s="371">
        <v>91651</v>
      </c>
      <c r="F16" s="123"/>
      <c r="G16" s="123">
        <v>111796</v>
      </c>
      <c r="H16" s="355">
        <f t="shared" si="1"/>
        <v>-18.019428244302134</v>
      </c>
      <c r="I16" s="187">
        <v>828696</v>
      </c>
      <c r="J16" s="197"/>
      <c r="K16" s="123">
        <v>892583</v>
      </c>
      <c r="L16" s="355">
        <f t="shared" si="0"/>
        <v>-7.1575416515887014</v>
      </c>
    </row>
    <row r="17" spans="2:12" x14ac:dyDescent="0.25">
      <c r="B17" s="89"/>
      <c r="C17" s="17" t="s">
        <v>111</v>
      </c>
      <c r="D17" s="38">
        <v>7</v>
      </c>
      <c r="E17" s="371">
        <v>142474</v>
      </c>
      <c r="F17" s="195" t="s">
        <v>166</v>
      </c>
      <c r="G17" s="123">
        <v>89025</v>
      </c>
      <c r="H17" s="355">
        <f t="shared" si="1"/>
        <v>60.038191519236165</v>
      </c>
      <c r="I17" s="187">
        <v>1107614</v>
      </c>
      <c r="J17" s="196" t="s">
        <v>351</v>
      </c>
      <c r="K17" s="123">
        <v>686490</v>
      </c>
      <c r="L17" s="355">
        <f t="shared" si="0"/>
        <v>61.344520677650081</v>
      </c>
    </row>
    <row r="18" spans="2:12" x14ac:dyDescent="0.25">
      <c r="B18" s="105"/>
      <c r="C18" s="17" t="s">
        <v>112</v>
      </c>
      <c r="D18" s="38">
        <v>8</v>
      </c>
      <c r="E18" s="371">
        <v>27639</v>
      </c>
      <c r="F18" s="123"/>
      <c r="G18" s="123">
        <v>123179</v>
      </c>
      <c r="H18" s="355">
        <f t="shared" si="1"/>
        <v>-77.561922080874169</v>
      </c>
      <c r="I18" s="187">
        <v>745225</v>
      </c>
      <c r="J18" s="197"/>
      <c r="K18" s="123">
        <v>1224006</v>
      </c>
      <c r="L18" s="355">
        <f t="shared" si="0"/>
        <v>-39.115903026619151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312241</v>
      </c>
      <c r="F21" s="123"/>
      <c r="G21" s="123">
        <v>266003</v>
      </c>
      <c r="H21" s="355">
        <f t="shared" ref="H21:H36" si="2">IF(AND(G21&gt; 0,E21&gt;0,E21&lt;=G21*6),E21/G21*100-100,"-")</f>
        <v>17.382510723563271</v>
      </c>
      <c r="I21" s="187">
        <v>3160515</v>
      </c>
      <c r="J21" s="123"/>
      <c r="K21" s="123">
        <v>2924281</v>
      </c>
      <c r="L21" s="355">
        <f t="shared" ref="L21:L36" si="3">IF(AND(K21&gt; 0,I21&gt;0,I21&lt;=K21*6),I21/K21*100-100,"-")</f>
        <v>8.0783618263771615</v>
      </c>
    </row>
    <row r="22" spans="2:12" x14ac:dyDescent="0.25">
      <c r="B22" s="89"/>
      <c r="C22" s="17" t="s">
        <v>115</v>
      </c>
      <c r="D22" s="38">
        <v>10</v>
      </c>
      <c r="E22" s="371">
        <v>28213</v>
      </c>
      <c r="F22" s="123"/>
      <c r="G22" s="123">
        <v>32924</v>
      </c>
      <c r="H22" s="355">
        <f t="shared" si="2"/>
        <v>-14.308710970720455</v>
      </c>
      <c r="I22" s="187">
        <v>297371</v>
      </c>
      <c r="J22" s="197"/>
      <c r="K22" s="123">
        <v>335538</v>
      </c>
      <c r="L22" s="355">
        <f t="shared" si="3"/>
        <v>-11.374866632095319</v>
      </c>
    </row>
    <row r="23" spans="2:12" x14ac:dyDescent="0.25">
      <c r="B23" s="89"/>
      <c r="C23" s="17" t="s">
        <v>116</v>
      </c>
      <c r="D23" s="38">
        <v>11</v>
      </c>
      <c r="E23" s="371">
        <v>13727</v>
      </c>
      <c r="F23" s="123"/>
      <c r="G23" s="123">
        <v>14324</v>
      </c>
      <c r="H23" s="355">
        <f t="shared" si="2"/>
        <v>-4.1678302150237414</v>
      </c>
      <c r="I23" s="187">
        <v>134817</v>
      </c>
      <c r="J23" s="197"/>
      <c r="K23" s="123">
        <v>148018</v>
      </c>
      <c r="L23" s="355">
        <f t="shared" si="3"/>
        <v>-8.9185099109567716</v>
      </c>
    </row>
    <row r="24" spans="2:12" x14ac:dyDescent="0.25">
      <c r="B24" s="89"/>
      <c r="C24" s="17" t="s">
        <v>117</v>
      </c>
      <c r="D24" s="38">
        <v>12</v>
      </c>
      <c r="E24" s="371">
        <v>11032</v>
      </c>
      <c r="F24" s="123"/>
      <c r="G24" s="123">
        <v>9262</v>
      </c>
      <c r="H24" s="355">
        <f t="shared" si="2"/>
        <v>19.110343338371848</v>
      </c>
      <c r="I24" s="187">
        <v>117430</v>
      </c>
      <c r="J24" s="197"/>
      <c r="K24" s="123">
        <v>103800</v>
      </c>
      <c r="L24" s="355">
        <f t="shared" si="3"/>
        <v>13.131021194605012</v>
      </c>
    </row>
    <row r="25" spans="2:12" x14ac:dyDescent="0.25">
      <c r="B25" s="89"/>
      <c r="C25" s="17" t="s">
        <v>118</v>
      </c>
      <c r="D25" s="38">
        <v>13</v>
      </c>
      <c r="E25" s="371">
        <v>308</v>
      </c>
      <c r="F25" s="123"/>
      <c r="G25" s="123">
        <v>193</v>
      </c>
      <c r="H25" s="355">
        <f t="shared" si="2"/>
        <v>59.585492227979273</v>
      </c>
      <c r="I25" s="187">
        <v>3407</v>
      </c>
      <c r="J25" s="197"/>
      <c r="K25" s="123">
        <v>4472</v>
      </c>
      <c r="L25" s="355">
        <f t="shared" si="3"/>
        <v>-23.814847942754923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656755</v>
      </c>
      <c r="F27" s="123"/>
      <c r="G27" s="123">
        <v>317553</v>
      </c>
      <c r="H27" s="355">
        <f t="shared" si="2"/>
        <v>106.8174446470353</v>
      </c>
      <c r="I27" s="187">
        <v>4886726</v>
      </c>
      <c r="J27" s="197"/>
      <c r="K27" s="123">
        <v>4080098</v>
      </c>
      <c r="L27" s="355">
        <f t="shared" si="3"/>
        <v>19.769819254341442</v>
      </c>
    </row>
    <row r="28" spans="2:12" x14ac:dyDescent="0.25">
      <c r="B28" s="89"/>
      <c r="C28" s="17" t="s">
        <v>121</v>
      </c>
      <c r="D28" s="38">
        <v>16</v>
      </c>
      <c r="E28" s="371">
        <v>1812</v>
      </c>
      <c r="F28" s="123"/>
      <c r="G28" s="123">
        <v>1734</v>
      </c>
      <c r="H28" s="355">
        <f t="shared" si="2"/>
        <v>4.4982698961937757</v>
      </c>
      <c r="I28" s="187">
        <v>16426</v>
      </c>
      <c r="J28" s="197"/>
      <c r="K28" s="123">
        <v>14500</v>
      </c>
      <c r="L28" s="355">
        <f t="shared" si="3"/>
        <v>13.282758620689663</v>
      </c>
    </row>
    <row r="29" spans="2:12" x14ac:dyDescent="0.25">
      <c r="B29" s="89"/>
      <c r="C29" s="17" t="s">
        <v>122</v>
      </c>
      <c r="D29" s="38">
        <v>17</v>
      </c>
      <c r="E29" s="371">
        <v>60066</v>
      </c>
      <c r="F29" s="123"/>
      <c r="G29" s="123">
        <v>80928</v>
      </c>
      <c r="H29" s="355">
        <f t="shared" si="2"/>
        <v>-25.77846975088967</v>
      </c>
      <c r="I29" s="187">
        <v>755699</v>
      </c>
      <c r="J29" s="197"/>
      <c r="K29" s="123">
        <v>670860</v>
      </c>
      <c r="L29" s="355">
        <f t="shared" si="3"/>
        <v>12.646304743165487</v>
      </c>
    </row>
    <row r="30" spans="2:12" x14ac:dyDescent="0.25">
      <c r="B30" s="89"/>
      <c r="C30" s="17" t="s">
        <v>124</v>
      </c>
      <c r="D30" s="38">
        <v>18</v>
      </c>
      <c r="E30" s="371">
        <v>249095</v>
      </c>
      <c r="F30" s="123"/>
      <c r="G30" s="123">
        <v>210216</v>
      </c>
      <c r="H30" s="355">
        <f t="shared" si="2"/>
        <v>18.49478631502835</v>
      </c>
      <c r="I30" s="187">
        <v>1735540</v>
      </c>
      <c r="J30" s="197"/>
      <c r="K30" s="123">
        <v>1715991</v>
      </c>
      <c r="L30" s="355">
        <f t="shared" si="3"/>
        <v>1.1392250891758806</v>
      </c>
    </row>
    <row r="31" spans="2:12" x14ac:dyDescent="0.25">
      <c r="B31" s="89"/>
      <c r="C31" s="17" t="s">
        <v>125</v>
      </c>
      <c r="D31" s="38">
        <v>19</v>
      </c>
      <c r="E31" s="371">
        <v>58111</v>
      </c>
      <c r="F31" s="123"/>
      <c r="G31" s="123">
        <v>80335</v>
      </c>
      <c r="H31" s="355">
        <f t="shared" si="2"/>
        <v>-27.664156345304036</v>
      </c>
      <c r="I31" s="187">
        <v>636783</v>
      </c>
      <c r="J31" s="197"/>
      <c r="K31" s="123">
        <v>773845</v>
      </c>
      <c r="L31" s="355">
        <f t="shared" si="3"/>
        <v>-17.711815673681414</v>
      </c>
    </row>
    <row r="32" spans="2:12" x14ac:dyDescent="0.25">
      <c r="B32" s="89"/>
      <c r="C32" s="17" t="s">
        <v>126</v>
      </c>
      <c r="D32" s="38">
        <v>20</v>
      </c>
      <c r="E32" s="371">
        <v>12950</v>
      </c>
      <c r="F32" s="123"/>
      <c r="G32" s="123">
        <v>14046</v>
      </c>
      <c r="H32" s="355">
        <f t="shared" si="2"/>
        <v>-7.8029332194219023</v>
      </c>
      <c r="I32" s="187">
        <v>115904</v>
      </c>
      <c r="J32" s="197"/>
      <c r="K32" s="123">
        <v>116717</v>
      </c>
      <c r="L32" s="355">
        <f t="shared" si="3"/>
        <v>-0.69655662842602339</v>
      </c>
    </row>
    <row r="33" spans="2:12" x14ac:dyDescent="0.25">
      <c r="B33" s="89"/>
      <c r="C33" s="17" t="s">
        <v>127</v>
      </c>
      <c r="D33" s="38">
        <v>21</v>
      </c>
      <c r="E33" s="371">
        <v>106988</v>
      </c>
      <c r="F33" s="123"/>
      <c r="G33" s="123">
        <v>56822</v>
      </c>
      <c r="H33" s="355">
        <f t="shared" si="2"/>
        <v>88.286227165534456</v>
      </c>
      <c r="I33" s="187">
        <v>792051</v>
      </c>
      <c r="J33" s="197"/>
      <c r="K33" s="123">
        <v>980094</v>
      </c>
      <c r="L33" s="355">
        <f t="shared" si="3"/>
        <v>-19.186220913504215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9399474</v>
      </c>
      <c r="F34" s="123"/>
      <c r="G34" s="123">
        <f>SUM(G11:G33)</f>
        <v>8671380</v>
      </c>
      <c r="H34" s="355">
        <f t="shared" si="2"/>
        <v>8.396518201255148</v>
      </c>
      <c r="I34" s="187">
        <f>SUM(I11:I33)</f>
        <v>80251101</v>
      </c>
      <c r="J34" s="197"/>
      <c r="K34" s="123">
        <f>SUM(K11:K33)</f>
        <v>83709893</v>
      </c>
      <c r="L34" s="355">
        <f t="shared" si="3"/>
        <v>-4.1318796094984833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516732</v>
      </c>
      <c r="F35" s="201"/>
      <c r="G35" s="123">
        <v>444196</v>
      </c>
      <c r="H35" s="355">
        <f t="shared" si="2"/>
        <v>16.329728318129838</v>
      </c>
      <c r="I35" s="122">
        <v>5043965</v>
      </c>
      <c r="J35" s="201"/>
      <c r="K35" s="123">
        <v>4902605</v>
      </c>
      <c r="L35" s="355">
        <f t="shared" si="3"/>
        <v>2.8833650681627319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8882742</v>
      </c>
      <c r="F36" s="83"/>
      <c r="G36" s="203">
        <f>G34-G35</f>
        <v>8227184</v>
      </c>
      <c r="H36" s="357">
        <f t="shared" si="2"/>
        <v>7.9681942205255325</v>
      </c>
      <c r="I36" s="203">
        <f>I34-I35</f>
        <v>75207136</v>
      </c>
      <c r="J36" s="83"/>
      <c r="K36" s="370">
        <f>K34-K35</f>
        <v>78807288</v>
      </c>
      <c r="L36" s="374">
        <f t="shared" si="3"/>
        <v>-4.568298302563079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26395</v>
      </c>
      <c r="L38" s="453">
        <v>192214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115860</v>
      </c>
      <c r="F39" s="453"/>
      <c r="G39" s="454">
        <v>809014</v>
      </c>
      <c r="H39" s="452"/>
      <c r="I39" s="452"/>
      <c r="J39" s="389" t="s">
        <v>175</v>
      </c>
      <c r="K39" s="454">
        <v>1417</v>
      </c>
      <c r="L39" s="453">
        <v>18848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1138181</v>
      </c>
      <c r="F40" s="453"/>
      <c r="G40" s="454">
        <v>10554373</v>
      </c>
      <c r="H40" s="452"/>
      <c r="I40" s="452"/>
      <c r="J40" s="389" t="s">
        <v>177</v>
      </c>
      <c r="K40" s="454">
        <v>24082</v>
      </c>
      <c r="L40" s="453">
        <v>217540</v>
      </c>
    </row>
    <row r="41" spans="2:12" s="67" customFormat="1" ht="10.199999999999999" customHeight="1" x14ac:dyDescent="0.25">
      <c r="B41" s="452"/>
      <c r="C41" s="389" t="s">
        <v>286</v>
      </c>
      <c r="E41" s="453">
        <v>258306</v>
      </c>
      <c r="F41" s="453"/>
      <c r="G41" s="454">
        <v>2233078</v>
      </c>
      <c r="H41" s="452"/>
      <c r="I41" s="452"/>
      <c r="J41" s="389" t="s">
        <v>178</v>
      </c>
      <c r="K41" s="454">
        <v>28787</v>
      </c>
      <c r="L41" s="453">
        <v>210303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61793</v>
      </c>
      <c r="L42" s="453">
        <v>468709</v>
      </c>
    </row>
    <row r="43" spans="2:12" ht="10.199999999999999" customHeight="1" x14ac:dyDescent="0.25">
      <c r="B43" s="455"/>
      <c r="C43" s="495" t="s">
        <v>353</v>
      </c>
      <c r="D43" s="496"/>
      <c r="E43" s="497">
        <v>49311</v>
      </c>
      <c r="F43" s="497"/>
      <c r="G43" s="498">
        <v>468873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1329433</v>
      </c>
      <c r="F44" s="494"/>
      <c r="G44" s="498">
        <v>8277173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11858158</v>
      </c>
      <c r="F12" s="122">
        <v>72</v>
      </c>
      <c r="G12" s="122">
        <v>500416</v>
      </c>
      <c r="H12" s="122">
        <v>0</v>
      </c>
      <c r="I12" s="122"/>
      <c r="J12" s="123">
        <v>-6431</v>
      </c>
      <c r="K12" s="122">
        <v>6424</v>
      </c>
      <c r="L12" s="122">
        <f>E12-F12-G12-H12+J12-K12-M12</f>
        <v>81754</v>
      </c>
      <c r="M12" s="122">
        <v>11263061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15842013</v>
      </c>
      <c r="F13" s="122">
        <v>1018370</v>
      </c>
      <c r="G13" s="122">
        <v>1524127</v>
      </c>
      <c r="H13" s="122">
        <v>0</v>
      </c>
      <c r="I13" s="122"/>
      <c r="J13" s="123">
        <v>62667</v>
      </c>
      <c r="K13" s="122">
        <v>-230173</v>
      </c>
      <c r="L13" s="122">
        <f t="shared" ref="L13:L19" si="0">E13-F13-G13-H13+J13-K13-M13</f>
        <v>-4109</v>
      </c>
      <c r="M13" s="122">
        <v>13596465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4749521</v>
      </c>
      <c r="F14" s="122">
        <v>114926</v>
      </c>
      <c r="G14" s="122">
        <v>2255399</v>
      </c>
      <c r="H14" s="122">
        <v>0</v>
      </c>
      <c r="I14" s="122"/>
      <c r="J14" s="123">
        <v>-43710</v>
      </c>
      <c r="K14" s="122">
        <v>14016</v>
      </c>
      <c r="L14" s="122">
        <f t="shared" si="0"/>
        <v>-78792</v>
      </c>
      <c r="M14" s="122">
        <v>2400262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35883923</v>
      </c>
      <c r="F15" s="122">
        <v>737578</v>
      </c>
      <c r="G15" s="122">
        <v>5624398</v>
      </c>
      <c r="H15" s="122">
        <v>0</v>
      </c>
      <c r="I15" s="122"/>
      <c r="J15" s="123">
        <v>-1022322</v>
      </c>
      <c r="K15" s="122">
        <v>-243941</v>
      </c>
      <c r="L15" s="122">
        <f t="shared" si="0"/>
        <v>-167497</v>
      </c>
      <c r="M15" s="122">
        <v>28911063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9418690</v>
      </c>
      <c r="F16" s="122">
        <v>598022</v>
      </c>
      <c r="G16" s="122">
        <v>571007</v>
      </c>
      <c r="H16" s="122">
        <v>571807</v>
      </c>
      <c r="I16" s="122"/>
      <c r="J16" s="123">
        <v>1027249</v>
      </c>
      <c r="K16" s="122">
        <v>-96344</v>
      </c>
      <c r="L16" s="122">
        <f t="shared" si="0"/>
        <v>55401</v>
      </c>
      <c r="M16" s="122">
        <v>8746046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934958</v>
      </c>
      <c r="F17" s="122">
        <v>7310</v>
      </c>
      <c r="G17" s="122">
        <v>45185</v>
      </c>
      <c r="H17" s="122">
        <v>0</v>
      </c>
      <c r="I17" s="122"/>
      <c r="J17" s="123">
        <v>-23938</v>
      </c>
      <c r="K17" s="122">
        <v>36055</v>
      </c>
      <c r="L17" s="122">
        <f t="shared" si="0"/>
        <v>-6226</v>
      </c>
      <c r="M17" s="122">
        <v>828696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3608889</v>
      </c>
      <c r="F18" s="122">
        <v>246139</v>
      </c>
      <c r="G18" s="122">
        <v>1835132</v>
      </c>
      <c r="H18" s="122">
        <v>580733</v>
      </c>
      <c r="I18" s="122"/>
      <c r="J18" s="123">
        <v>58434</v>
      </c>
      <c r="K18" s="122">
        <v>-63621</v>
      </c>
      <c r="L18" s="122">
        <f t="shared" si="0"/>
        <v>-38674</v>
      </c>
      <c r="M18" s="122">
        <v>1107614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1839492</v>
      </c>
      <c r="F19" s="122">
        <v>23993</v>
      </c>
      <c r="G19" s="122">
        <v>783075</v>
      </c>
      <c r="H19" s="122">
        <v>0</v>
      </c>
      <c r="I19" s="122"/>
      <c r="J19" s="123">
        <v>63780</v>
      </c>
      <c r="K19" s="122">
        <v>301934</v>
      </c>
      <c r="L19" s="122">
        <f t="shared" si="0"/>
        <v>49045</v>
      </c>
      <c r="M19" s="122">
        <v>745225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3439419</v>
      </c>
      <c r="F22" s="122">
        <v>24114</v>
      </c>
      <c r="G22" s="122">
        <v>217860</v>
      </c>
      <c r="H22" s="122">
        <v>0</v>
      </c>
      <c r="I22" s="122"/>
      <c r="J22" s="123">
        <v>1</v>
      </c>
      <c r="K22" s="122">
        <v>-3569</v>
      </c>
      <c r="L22" s="122">
        <f t="shared" ref="L22:L34" si="1">E22-F22-G22-H22+J22-K22-M22</f>
        <v>40500</v>
      </c>
      <c r="M22" s="122">
        <v>3160515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303228</v>
      </c>
      <c r="F23" s="122">
        <v>0</v>
      </c>
      <c r="G23" s="122">
        <v>0</v>
      </c>
      <c r="H23" s="122">
        <v>0</v>
      </c>
      <c r="I23" s="122"/>
      <c r="J23" s="123">
        <v>230</v>
      </c>
      <c r="K23" s="122">
        <v>-172</v>
      </c>
      <c r="L23" s="122">
        <f t="shared" si="1"/>
        <v>6259</v>
      </c>
      <c r="M23" s="122">
        <v>297371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404528</v>
      </c>
      <c r="F24" s="122">
        <v>64227</v>
      </c>
      <c r="G24" s="122">
        <v>182944</v>
      </c>
      <c r="H24" s="122">
        <v>0</v>
      </c>
      <c r="I24" s="122"/>
      <c r="J24" s="123">
        <v>-20310</v>
      </c>
      <c r="K24" s="122">
        <v>-116</v>
      </c>
      <c r="L24" s="122">
        <f t="shared" si="1"/>
        <v>2346</v>
      </c>
      <c r="M24" s="122">
        <v>134817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148694</v>
      </c>
      <c r="F25" s="122">
        <v>12653</v>
      </c>
      <c r="G25" s="122">
        <v>19303</v>
      </c>
      <c r="H25" s="122">
        <v>0</v>
      </c>
      <c r="I25" s="122"/>
      <c r="J25" s="123">
        <v>-251</v>
      </c>
      <c r="K25" s="122">
        <v>-1313</v>
      </c>
      <c r="L25" s="122">
        <f t="shared" si="1"/>
        <v>370</v>
      </c>
      <c r="M25" s="122">
        <v>117430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5755</v>
      </c>
      <c r="F26" s="122">
        <v>0</v>
      </c>
      <c r="G26" s="122">
        <v>2348</v>
      </c>
      <c r="H26" s="122">
        <v>0</v>
      </c>
      <c r="I26" s="122"/>
      <c r="J26" s="123">
        <v>-1</v>
      </c>
      <c r="K26" s="122">
        <v>60</v>
      </c>
      <c r="L26" s="122">
        <f t="shared" si="1"/>
        <v>-61</v>
      </c>
      <c r="M26" s="122">
        <v>3407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5400772</v>
      </c>
      <c r="F28" s="122">
        <v>312594</v>
      </c>
      <c r="G28" s="122">
        <v>417301</v>
      </c>
      <c r="H28" s="122">
        <v>0</v>
      </c>
      <c r="I28" s="122"/>
      <c r="J28" s="123">
        <v>447</v>
      </c>
      <c r="K28" s="122">
        <v>-182729</v>
      </c>
      <c r="L28" s="122">
        <f t="shared" si="1"/>
        <v>-32673</v>
      </c>
      <c r="M28" s="122">
        <v>4886726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23736</v>
      </c>
      <c r="F29" s="122">
        <v>5804</v>
      </c>
      <c r="G29" s="122">
        <v>3</v>
      </c>
      <c r="H29" s="122">
        <v>0</v>
      </c>
      <c r="I29" s="122"/>
      <c r="J29" s="123">
        <v>0</v>
      </c>
      <c r="K29" s="122">
        <v>1529</v>
      </c>
      <c r="L29" s="122">
        <f t="shared" si="1"/>
        <v>-26</v>
      </c>
      <c r="M29" s="122">
        <v>16426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2159257</v>
      </c>
      <c r="F30" s="122">
        <v>436022</v>
      </c>
      <c r="G30" s="122">
        <v>1023660</v>
      </c>
      <c r="H30" s="122">
        <v>0</v>
      </c>
      <c r="I30" s="122"/>
      <c r="J30" s="123">
        <v>-4445</v>
      </c>
      <c r="K30" s="122">
        <v>34350</v>
      </c>
      <c r="L30" s="122">
        <f t="shared" si="1"/>
        <v>-94919</v>
      </c>
      <c r="M30" s="122">
        <v>755699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3436810</v>
      </c>
      <c r="F31" s="122">
        <v>212874</v>
      </c>
      <c r="G31" s="122">
        <v>1423556</v>
      </c>
      <c r="H31" s="122">
        <v>0</v>
      </c>
      <c r="I31" s="122"/>
      <c r="J31" s="123">
        <v>-12263</v>
      </c>
      <c r="K31" s="122">
        <v>21892</v>
      </c>
      <c r="L31" s="122">
        <f t="shared" si="1"/>
        <v>30685</v>
      </c>
      <c r="M31" s="122">
        <v>1735540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1278226</v>
      </c>
      <c r="F32" s="122">
        <v>3398</v>
      </c>
      <c r="G32" s="122">
        <v>556547</v>
      </c>
      <c r="H32" s="122">
        <v>0</v>
      </c>
      <c r="I32" s="122"/>
      <c r="J32" s="123">
        <v>0</v>
      </c>
      <c r="K32" s="122">
        <v>84194</v>
      </c>
      <c r="L32" s="122">
        <f t="shared" si="1"/>
        <v>-2696</v>
      </c>
      <c r="M32" s="122">
        <v>636783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282491</v>
      </c>
      <c r="F33" s="122">
        <v>62115</v>
      </c>
      <c r="G33" s="122">
        <v>130315</v>
      </c>
      <c r="H33" s="122">
        <v>0</v>
      </c>
      <c r="I33" s="122"/>
      <c r="J33" s="123">
        <v>6168</v>
      </c>
      <c r="K33" s="122">
        <v>-1072</v>
      </c>
      <c r="L33" s="122">
        <f t="shared" si="1"/>
        <v>-18603</v>
      </c>
      <c r="M33" s="122">
        <v>115904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1066927</v>
      </c>
      <c r="F34" s="122">
        <v>68</v>
      </c>
      <c r="G34" s="122">
        <v>66730</v>
      </c>
      <c r="H34" s="122">
        <v>0</v>
      </c>
      <c r="I34" s="122"/>
      <c r="J34" s="123">
        <v>-85305</v>
      </c>
      <c r="K34" s="122">
        <v>83822</v>
      </c>
      <c r="L34" s="122">
        <f t="shared" si="1"/>
        <v>38951</v>
      </c>
      <c r="M34" s="122">
        <v>792051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102085487</v>
      </c>
      <c r="F35" s="127">
        <f>SUM(F12:F34)</f>
        <v>3880279</v>
      </c>
      <c r="G35" s="127">
        <f>SUM(G12:G34)</f>
        <v>17179306</v>
      </c>
      <c r="H35" s="127">
        <f>SUM(H12:H34)</f>
        <v>1152540</v>
      </c>
      <c r="I35" s="127"/>
      <c r="J35" s="128">
        <f>SUM(J12:J34)</f>
        <v>0</v>
      </c>
      <c r="K35" s="129">
        <f>SUM(K12:K34)</f>
        <v>-238774</v>
      </c>
      <c r="L35" s="129">
        <f>SUM(L12:L34)</f>
        <v>-138965</v>
      </c>
      <c r="M35" s="127">
        <f>SUM(M12:M34)</f>
        <v>80251101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4640589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403376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75207136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1255418</v>
      </c>
      <c r="F10" s="122">
        <v>1220824</v>
      </c>
      <c r="G10" s="122">
        <v>0</v>
      </c>
      <c r="H10" s="122">
        <v>0</v>
      </c>
      <c r="I10" s="122">
        <v>0</v>
      </c>
      <c r="J10" s="93">
        <f>E10-F10-G10-H10-I10</f>
        <v>34594</v>
      </c>
    </row>
    <row r="11" spans="2:10" x14ac:dyDescent="0.25">
      <c r="B11" s="89"/>
      <c r="C11" s="17" t="s">
        <v>106</v>
      </c>
      <c r="D11" s="38">
        <v>2</v>
      </c>
      <c r="E11" s="122">
        <v>1512347</v>
      </c>
      <c r="F11" s="122">
        <v>0</v>
      </c>
      <c r="G11" s="122">
        <v>0</v>
      </c>
      <c r="H11" s="122">
        <v>0</v>
      </c>
      <c r="I11" s="122">
        <v>4350</v>
      </c>
      <c r="J11" s="93">
        <f t="shared" ref="J11:J17" si="0">E11-F11-G11-H11-I11</f>
        <v>1507997</v>
      </c>
    </row>
    <row r="12" spans="2:10" x14ac:dyDescent="0.25">
      <c r="B12" s="89"/>
      <c r="C12" s="17" t="s">
        <v>107</v>
      </c>
      <c r="D12" s="38">
        <v>3</v>
      </c>
      <c r="E12" s="122">
        <v>212850</v>
      </c>
      <c r="F12" s="122">
        <v>138483</v>
      </c>
      <c r="G12" s="122">
        <v>0</v>
      </c>
      <c r="H12" s="122">
        <v>0</v>
      </c>
      <c r="I12" s="122">
        <v>0</v>
      </c>
      <c r="J12" s="93">
        <f t="shared" si="0"/>
        <v>74367</v>
      </c>
    </row>
    <row r="13" spans="2:10" x14ac:dyDescent="0.25">
      <c r="B13" s="89"/>
      <c r="C13" s="17" t="s">
        <v>108</v>
      </c>
      <c r="D13" s="38">
        <v>4</v>
      </c>
      <c r="E13" s="122">
        <v>3267053</v>
      </c>
      <c r="F13" s="122">
        <v>0</v>
      </c>
      <c r="G13" s="122">
        <v>0</v>
      </c>
      <c r="H13" s="122">
        <v>7776</v>
      </c>
      <c r="I13" s="122">
        <v>344</v>
      </c>
      <c r="J13" s="93">
        <f t="shared" si="0"/>
        <v>3258933</v>
      </c>
    </row>
    <row r="14" spans="2:10" x14ac:dyDescent="0.25">
      <c r="B14" s="89"/>
      <c r="C14" s="17" t="s">
        <v>109</v>
      </c>
      <c r="D14" s="38">
        <v>5</v>
      </c>
      <c r="E14" s="122">
        <v>1378744</v>
      </c>
      <c r="F14" s="122">
        <v>924</v>
      </c>
      <c r="G14" s="122">
        <v>0</v>
      </c>
      <c r="H14" s="122">
        <v>4</v>
      </c>
      <c r="I14" s="122">
        <v>150</v>
      </c>
      <c r="J14" s="93">
        <f t="shared" si="0"/>
        <v>1377666</v>
      </c>
    </row>
    <row r="15" spans="2:10" x14ac:dyDescent="0.25">
      <c r="B15" s="89"/>
      <c r="C15" s="17" t="s">
        <v>110</v>
      </c>
      <c r="D15" s="38">
        <v>6</v>
      </c>
      <c r="E15" s="122">
        <v>91651</v>
      </c>
      <c r="F15" s="122">
        <v>91602</v>
      </c>
      <c r="G15" s="122">
        <v>0</v>
      </c>
      <c r="H15" s="122">
        <v>0</v>
      </c>
      <c r="I15" s="122">
        <v>0</v>
      </c>
      <c r="J15" s="93">
        <f t="shared" si="0"/>
        <v>49</v>
      </c>
    </row>
    <row r="16" spans="2:10" x14ac:dyDescent="0.25">
      <c r="B16" s="89"/>
      <c r="C16" s="17" t="s">
        <v>111</v>
      </c>
      <c r="D16" s="38">
        <v>7</v>
      </c>
      <c r="E16" s="122">
        <v>142474</v>
      </c>
      <c r="F16" s="122">
        <v>61793</v>
      </c>
      <c r="G16" s="122">
        <v>0</v>
      </c>
      <c r="H16" s="122">
        <v>0</v>
      </c>
      <c r="I16" s="122">
        <v>0</v>
      </c>
      <c r="J16" s="93">
        <f t="shared" si="0"/>
        <v>80681</v>
      </c>
    </row>
    <row r="17" spans="2:10" x14ac:dyDescent="0.25">
      <c r="B17" s="105"/>
      <c r="C17" s="17" t="s">
        <v>112</v>
      </c>
      <c r="D17" s="38">
        <v>8</v>
      </c>
      <c r="E17" s="122">
        <v>27639</v>
      </c>
      <c r="F17" s="122">
        <v>16395</v>
      </c>
      <c r="G17" s="122">
        <v>0</v>
      </c>
      <c r="H17" s="122">
        <v>0</v>
      </c>
      <c r="I17" s="122">
        <v>0</v>
      </c>
      <c r="J17" s="93">
        <f t="shared" si="0"/>
        <v>11244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312241</v>
      </c>
      <c r="F20" s="122">
        <v>163358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148883</v>
      </c>
    </row>
    <row r="21" spans="2:10" x14ac:dyDescent="0.25">
      <c r="B21" s="89"/>
      <c r="C21" s="17" t="s">
        <v>115</v>
      </c>
      <c r="D21" s="38">
        <v>10</v>
      </c>
      <c r="E21" s="122">
        <v>28213</v>
      </c>
      <c r="F21" s="122">
        <v>27725</v>
      </c>
      <c r="G21" s="122">
        <v>0</v>
      </c>
      <c r="H21" s="122">
        <v>0</v>
      </c>
      <c r="I21" s="122">
        <v>0</v>
      </c>
      <c r="J21" s="93">
        <f t="shared" si="1"/>
        <v>488</v>
      </c>
    </row>
    <row r="22" spans="2:10" x14ac:dyDescent="0.25">
      <c r="B22" s="89"/>
      <c r="C22" s="17" t="s">
        <v>116</v>
      </c>
      <c r="D22" s="38">
        <v>11</v>
      </c>
      <c r="E22" s="122">
        <v>13727</v>
      </c>
      <c r="F22" s="122">
        <v>3684</v>
      </c>
      <c r="G22" s="122">
        <v>0</v>
      </c>
      <c r="H22" s="122">
        <v>0</v>
      </c>
      <c r="I22" s="122">
        <v>0</v>
      </c>
      <c r="J22" s="93">
        <f t="shared" si="1"/>
        <v>10043</v>
      </c>
    </row>
    <row r="23" spans="2:10" x14ac:dyDescent="0.25">
      <c r="B23" s="89"/>
      <c r="C23" s="17" t="s">
        <v>117</v>
      </c>
      <c r="D23" s="38">
        <v>12</v>
      </c>
      <c r="E23" s="122">
        <v>11032</v>
      </c>
      <c r="F23" s="122">
        <v>2997</v>
      </c>
      <c r="G23" s="122">
        <v>0</v>
      </c>
      <c r="H23" s="122">
        <v>0</v>
      </c>
      <c r="I23" s="122">
        <v>0</v>
      </c>
      <c r="J23" s="93">
        <f t="shared" si="1"/>
        <v>8035</v>
      </c>
    </row>
    <row r="24" spans="2:10" x14ac:dyDescent="0.25">
      <c r="B24" s="89"/>
      <c r="C24" s="17" t="s">
        <v>118</v>
      </c>
      <c r="D24" s="38">
        <v>13</v>
      </c>
      <c r="E24" s="122">
        <v>308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308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656755</v>
      </c>
      <c r="F26" s="122">
        <v>0</v>
      </c>
      <c r="G26" s="122">
        <v>563615</v>
      </c>
      <c r="H26" s="122">
        <v>0</v>
      </c>
      <c r="I26" s="122">
        <v>10421</v>
      </c>
      <c r="J26" s="93">
        <f t="shared" si="1"/>
        <v>82719</v>
      </c>
    </row>
    <row r="27" spans="2:10" x14ac:dyDescent="0.25">
      <c r="B27" s="89"/>
      <c r="C27" s="17" t="s">
        <v>121</v>
      </c>
      <c r="D27" s="38">
        <v>16</v>
      </c>
      <c r="E27" s="122">
        <v>1812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1812</v>
      </c>
    </row>
    <row r="28" spans="2:10" x14ac:dyDescent="0.25">
      <c r="B28" s="89"/>
      <c r="C28" s="17" t="s">
        <v>122</v>
      </c>
      <c r="D28" s="38">
        <v>17</v>
      </c>
      <c r="E28" s="122">
        <v>60066</v>
      </c>
      <c r="F28" s="122">
        <v>0</v>
      </c>
      <c r="G28" s="122">
        <v>30</v>
      </c>
      <c r="H28" s="122">
        <v>12</v>
      </c>
      <c r="I28" s="122">
        <v>0</v>
      </c>
      <c r="J28" s="93">
        <f t="shared" si="1"/>
        <v>60024</v>
      </c>
    </row>
    <row r="29" spans="2:10" x14ac:dyDescent="0.25">
      <c r="B29" s="89"/>
      <c r="C29" s="17" t="s">
        <v>124</v>
      </c>
      <c r="D29" s="38">
        <v>18</v>
      </c>
      <c r="E29" s="122">
        <v>249095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249095</v>
      </c>
    </row>
    <row r="30" spans="2:10" x14ac:dyDescent="0.25">
      <c r="B30" s="89"/>
      <c r="C30" s="17" t="s">
        <v>125</v>
      </c>
      <c r="D30" s="38">
        <v>19</v>
      </c>
      <c r="E30" s="122">
        <v>58111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58111</v>
      </c>
    </row>
    <row r="31" spans="2:10" x14ac:dyDescent="0.25">
      <c r="B31" s="89"/>
      <c r="C31" s="17" t="s">
        <v>126</v>
      </c>
      <c r="D31" s="38">
        <v>20</v>
      </c>
      <c r="E31" s="122">
        <v>12950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12950</v>
      </c>
    </row>
    <row r="32" spans="2:10" x14ac:dyDescent="0.25">
      <c r="B32" s="89"/>
      <c r="C32" s="17" t="s">
        <v>127</v>
      </c>
      <c r="D32" s="38">
        <v>21</v>
      </c>
      <c r="E32" s="122">
        <v>106988</v>
      </c>
      <c r="F32" s="122">
        <v>102681</v>
      </c>
      <c r="G32" s="122">
        <v>0</v>
      </c>
      <c r="H32" s="122">
        <v>0</v>
      </c>
      <c r="I32" s="122">
        <v>0</v>
      </c>
      <c r="J32" s="93">
        <f t="shared" si="1"/>
        <v>4307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9399474</v>
      </c>
      <c r="F33" s="127">
        <f t="shared" si="2"/>
        <v>1830466</v>
      </c>
      <c r="G33" s="127">
        <f t="shared" si="2"/>
        <v>563645</v>
      </c>
      <c r="H33" s="127">
        <f t="shared" si="2"/>
        <v>7792</v>
      </c>
      <c r="I33" s="127">
        <f t="shared" si="2"/>
        <v>15265</v>
      </c>
      <c r="J33" s="129">
        <f t="shared" si="2"/>
        <v>6982306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11263061</v>
      </c>
      <c r="F10" s="122">
        <v>10820214</v>
      </c>
      <c r="G10" s="122">
        <v>0</v>
      </c>
      <c r="H10" s="122">
        <v>0</v>
      </c>
      <c r="I10" s="122">
        <v>0</v>
      </c>
      <c r="J10" s="93">
        <f>E10-F10-G10-H10-I10</f>
        <v>442847</v>
      </c>
    </row>
    <row r="11" spans="2:10" x14ac:dyDescent="0.25">
      <c r="B11" s="265"/>
      <c r="C11" s="258" t="s">
        <v>106</v>
      </c>
      <c r="D11" s="274">
        <v>2</v>
      </c>
      <c r="E11" s="122">
        <v>13596465</v>
      </c>
      <c r="F11" s="122">
        <v>0</v>
      </c>
      <c r="G11" s="122">
        <v>0</v>
      </c>
      <c r="H11" s="122">
        <v>0</v>
      </c>
      <c r="I11" s="122">
        <v>39400</v>
      </c>
      <c r="J11" s="93">
        <f t="shared" ref="J11:J17" si="0">E11-F11-G11-H11-I11</f>
        <v>13557065</v>
      </c>
    </row>
    <row r="12" spans="2:10" x14ac:dyDescent="0.25">
      <c r="B12" s="265"/>
      <c r="C12" s="258" t="s">
        <v>107</v>
      </c>
      <c r="D12" s="274">
        <v>3</v>
      </c>
      <c r="E12" s="122">
        <v>2400262</v>
      </c>
      <c r="F12" s="122">
        <v>1542377</v>
      </c>
      <c r="G12" s="122">
        <v>0</v>
      </c>
      <c r="H12" s="122">
        <v>0</v>
      </c>
      <c r="I12" s="122">
        <v>0</v>
      </c>
      <c r="J12" s="93">
        <f t="shared" si="0"/>
        <v>857885</v>
      </c>
    </row>
    <row r="13" spans="2:10" x14ac:dyDescent="0.25">
      <c r="B13" s="265"/>
      <c r="C13" s="258" t="s">
        <v>108</v>
      </c>
      <c r="D13" s="274">
        <v>4</v>
      </c>
      <c r="E13" s="122">
        <v>28911063</v>
      </c>
      <c r="F13" s="122">
        <v>0</v>
      </c>
      <c r="G13" s="122">
        <v>0</v>
      </c>
      <c r="H13" s="122">
        <v>19285</v>
      </c>
      <c r="I13" s="122">
        <v>2877</v>
      </c>
      <c r="J13" s="93">
        <f t="shared" si="0"/>
        <v>28888901</v>
      </c>
    </row>
    <row r="14" spans="2:10" x14ac:dyDescent="0.25">
      <c r="B14" s="265"/>
      <c r="C14" s="258" t="s">
        <v>109</v>
      </c>
      <c r="D14" s="274">
        <v>5</v>
      </c>
      <c r="E14" s="122">
        <v>8746046</v>
      </c>
      <c r="F14" s="122">
        <v>48873</v>
      </c>
      <c r="G14" s="122">
        <v>0</v>
      </c>
      <c r="H14" s="122">
        <v>40</v>
      </c>
      <c r="I14" s="122">
        <v>2406</v>
      </c>
      <c r="J14" s="93">
        <f t="shared" si="0"/>
        <v>8694727</v>
      </c>
    </row>
    <row r="15" spans="2:10" x14ac:dyDescent="0.25">
      <c r="B15" s="265"/>
      <c r="C15" s="258" t="s">
        <v>110</v>
      </c>
      <c r="D15" s="274">
        <v>6</v>
      </c>
      <c r="E15" s="122">
        <v>828696</v>
      </c>
      <c r="F15" s="122">
        <v>812248</v>
      </c>
      <c r="G15" s="122">
        <v>0</v>
      </c>
      <c r="H15" s="122">
        <v>0</v>
      </c>
      <c r="I15" s="122">
        <v>0</v>
      </c>
      <c r="J15" s="93">
        <f t="shared" si="0"/>
        <v>16448</v>
      </c>
    </row>
    <row r="16" spans="2:10" x14ac:dyDescent="0.25">
      <c r="B16" s="265"/>
      <c r="C16" s="258" t="s">
        <v>111</v>
      </c>
      <c r="D16" s="274">
        <v>7</v>
      </c>
      <c r="E16" s="122">
        <v>1107614</v>
      </c>
      <c r="F16" s="122">
        <v>468709</v>
      </c>
      <c r="G16" s="122">
        <v>0</v>
      </c>
      <c r="H16" s="122">
        <v>0</v>
      </c>
      <c r="I16" s="122">
        <v>0</v>
      </c>
      <c r="J16" s="93">
        <f t="shared" si="0"/>
        <v>638905</v>
      </c>
    </row>
    <row r="17" spans="2:10" x14ac:dyDescent="0.25">
      <c r="B17" s="271"/>
      <c r="C17" s="258" t="s">
        <v>112</v>
      </c>
      <c r="D17" s="274">
        <v>8</v>
      </c>
      <c r="E17" s="122">
        <v>745225</v>
      </c>
      <c r="F17" s="122">
        <v>449031</v>
      </c>
      <c r="G17" s="122">
        <v>0</v>
      </c>
      <c r="H17" s="122">
        <v>0</v>
      </c>
      <c r="I17" s="122">
        <v>0</v>
      </c>
      <c r="J17" s="93">
        <f t="shared" si="0"/>
        <v>296194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3160515</v>
      </c>
      <c r="F20" s="122">
        <v>1835818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1324697</v>
      </c>
    </row>
    <row r="21" spans="2:10" x14ac:dyDescent="0.25">
      <c r="B21" s="265"/>
      <c r="C21" s="258" t="s">
        <v>115</v>
      </c>
      <c r="D21" s="274">
        <v>10</v>
      </c>
      <c r="E21" s="122">
        <v>297371</v>
      </c>
      <c r="F21" s="122">
        <v>250634</v>
      </c>
      <c r="G21" s="122">
        <v>0</v>
      </c>
      <c r="H21" s="122">
        <v>0</v>
      </c>
      <c r="I21" s="122">
        <v>0</v>
      </c>
      <c r="J21" s="93">
        <f t="shared" si="1"/>
        <v>46737</v>
      </c>
    </row>
    <row r="22" spans="2:10" x14ac:dyDescent="0.25">
      <c r="B22" s="265"/>
      <c r="C22" s="258" t="s">
        <v>116</v>
      </c>
      <c r="D22" s="274">
        <v>11</v>
      </c>
      <c r="E22" s="122">
        <v>134817</v>
      </c>
      <c r="F22" s="122">
        <v>43491</v>
      </c>
      <c r="G22" s="122">
        <v>0</v>
      </c>
      <c r="H22" s="122">
        <v>0</v>
      </c>
      <c r="I22" s="122">
        <v>0</v>
      </c>
      <c r="J22" s="93">
        <f t="shared" si="1"/>
        <v>91326</v>
      </c>
    </row>
    <row r="23" spans="2:10" x14ac:dyDescent="0.25">
      <c r="B23" s="265"/>
      <c r="C23" s="258" t="s">
        <v>117</v>
      </c>
      <c r="D23" s="274">
        <v>12</v>
      </c>
      <c r="E23" s="122">
        <v>117430</v>
      </c>
      <c r="F23" s="122">
        <v>22081</v>
      </c>
      <c r="G23" s="122">
        <v>0</v>
      </c>
      <c r="H23" s="122">
        <v>0</v>
      </c>
      <c r="I23" s="122">
        <v>0</v>
      </c>
      <c r="J23" s="93">
        <f t="shared" si="1"/>
        <v>95349</v>
      </c>
    </row>
    <row r="24" spans="2:10" x14ac:dyDescent="0.25">
      <c r="B24" s="265"/>
      <c r="C24" s="258" t="s">
        <v>118</v>
      </c>
      <c r="D24" s="274">
        <v>13</v>
      </c>
      <c r="E24" s="122">
        <v>3407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3407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4886726</v>
      </c>
      <c r="F26" s="122">
        <v>0</v>
      </c>
      <c r="G26" s="122">
        <v>4381883</v>
      </c>
      <c r="H26" s="122">
        <v>0</v>
      </c>
      <c r="I26" s="122">
        <v>102024</v>
      </c>
      <c r="J26" s="93">
        <f t="shared" si="1"/>
        <v>402819</v>
      </c>
    </row>
    <row r="27" spans="2:10" x14ac:dyDescent="0.25">
      <c r="B27" s="265"/>
      <c r="C27" s="258" t="s">
        <v>121</v>
      </c>
      <c r="D27" s="274">
        <v>16</v>
      </c>
      <c r="E27" s="122">
        <v>16426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16426</v>
      </c>
    </row>
    <row r="28" spans="2:10" x14ac:dyDescent="0.25">
      <c r="B28" s="265"/>
      <c r="C28" s="258" t="s">
        <v>122</v>
      </c>
      <c r="D28" s="274">
        <v>17</v>
      </c>
      <c r="E28" s="122">
        <v>755699</v>
      </c>
      <c r="F28" s="122">
        <v>124</v>
      </c>
      <c r="G28" s="122">
        <v>214</v>
      </c>
      <c r="H28" s="122">
        <v>100</v>
      </c>
      <c r="I28" s="122">
        <v>0</v>
      </c>
      <c r="J28" s="93">
        <f t="shared" si="1"/>
        <v>755261</v>
      </c>
    </row>
    <row r="29" spans="2:10" x14ac:dyDescent="0.25">
      <c r="B29" s="265"/>
      <c r="C29" s="258" t="s">
        <v>124</v>
      </c>
      <c r="D29" s="274">
        <v>18</v>
      </c>
      <c r="E29" s="122">
        <v>1735540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1735540</v>
      </c>
    </row>
    <row r="30" spans="2:10" x14ac:dyDescent="0.25">
      <c r="B30" s="265"/>
      <c r="C30" s="258" t="s">
        <v>125</v>
      </c>
      <c r="D30" s="274">
        <v>19</v>
      </c>
      <c r="E30" s="122">
        <v>636783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636783</v>
      </c>
    </row>
    <row r="31" spans="2:10" x14ac:dyDescent="0.25">
      <c r="B31" s="265"/>
      <c r="C31" s="258" t="s">
        <v>126</v>
      </c>
      <c r="D31" s="274">
        <v>20</v>
      </c>
      <c r="E31" s="122">
        <v>115904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115904</v>
      </c>
    </row>
    <row r="32" spans="2:10" x14ac:dyDescent="0.25">
      <c r="B32" s="265"/>
      <c r="C32" s="258" t="s">
        <v>127</v>
      </c>
      <c r="D32" s="274">
        <v>21</v>
      </c>
      <c r="E32" s="122">
        <v>792051</v>
      </c>
      <c r="F32" s="122">
        <v>741149</v>
      </c>
      <c r="G32" s="122">
        <v>0</v>
      </c>
      <c r="H32" s="122">
        <v>0</v>
      </c>
      <c r="I32" s="122">
        <v>0</v>
      </c>
      <c r="J32" s="93">
        <f t="shared" si="1"/>
        <v>50902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80251101</v>
      </c>
      <c r="F33" s="127">
        <f t="shared" si="2"/>
        <v>17034749</v>
      </c>
      <c r="G33" s="127">
        <f t="shared" si="2"/>
        <v>4382097</v>
      </c>
      <c r="H33" s="127">
        <f t="shared" si="2"/>
        <v>19425</v>
      </c>
      <c r="I33" s="127">
        <f t="shared" si="2"/>
        <v>146707</v>
      </c>
      <c r="J33" s="129">
        <f t="shared" si="2"/>
        <v>58668123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144775</v>
      </c>
      <c r="G10" s="282">
        <v>0</v>
      </c>
      <c r="H10" s="282">
        <f>F10+G10</f>
        <v>144775</v>
      </c>
      <c r="I10" s="282">
        <v>156214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16733975</v>
      </c>
      <c r="G11" s="282">
        <v>1545644</v>
      </c>
      <c r="H11" s="282">
        <f t="shared" ref="H11:H26" si="0">F11+G11</f>
        <v>18279619</v>
      </c>
      <c r="I11" s="282">
        <v>18122115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16878750</v>
      </c>
      <c r="G12" s="282">
        <f>G10+G11</f>
        <v>1545644</v>
      </c>
      <c r="H12" s="282">
        <f>H10+H11</f>
        <v>18424394</v>
      </c>
      <c r="I12" s="282">
        <f>I10+I11</f>
        <v>18278329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311563</v>
      </c>
      <c r="G14" s="289">
        <v>3529</v>
      </c>
      <c r="H14" s="289">
        <f t="shared" si="0"/>
        <v>315092</v>
      </c>
      <c r="I14" s="282">
        <v>319587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2771471</v>
      </c>
      <c r="G15" s="289">
        <v>13963</v>
      </c>
      <c r="H15" s="289">
        <f t="shared" si="0"/>
        <v>2785434</v>
      </c>
      <c r="I15" s="282">
        <v>2693844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430027</v>
      </c>
      <c r="G16" s="289">
        <v>0</v>
      </c>
      <c r="H16" s="289">
        <f t="shared" si="0"/>
        <v>430027</v>
      </c>
      <c r="I16" s="282">
        <v>440202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5798683</v>
      </c>
      <c r="G17" s="289">
        <v>496453</v>
      </c>
      <c r="H17" s="289">
        <f t="shared" si="0"/>
        <v>6295136</v>
      </c>
      <c r="I17" s="282">
        <v>6543892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2055610</v>
      </c>
      <c r="G18" s="289">
        <v>657</v>
      </c>
      <c r="H18" s="289">
        <f t="shared" si="0"/>
        <v>2056267</v>
      </c>
      <c r="I18" s="282">
        <v>2101972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465863</v>
      </c>
      <c r="G19" s="289">
        <v>0</v>
      </c>
      <c r="H19" s="289">
        <f t="shared" si="0"/>
        <v>465863</v>
      </c>
      <c r="I19" s="282">
        <v>473822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298660</v>
      </c>
      <c r="G20" s="289">
        <v>0</v>
      </c>
      <c r="H20" s="289">
        <f t="shared" si="0"/>
        <v>298660</v>
      </c>
      <c r="I20" s="282">
        <v>326098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958127</v>
      </c>
      <c r="G21" s="289">
        <v>0</v>
      </c>
      <c r="H21" s="289">
        <f t="shared" si="0"/>
        <v>958127</v>
      </c>
      <c r="I21" s="282">
        <v>935725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69930</v>
      </c>
      <c r="G22" s="289">
        <v>0</v>
      </c>
      <c r="H22" s="289">
        <f t="shared" si="0"/>
        <v>69930</v>
      </c>
      <c r="I22" s="282">
        <v>65960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696</v>
      </c>
      <c r="G23" s="289">
        <v>0</v>
      </c>
      <c r="H23" s="289">
        <f t="shared" si="0"/>
        <v>696</v>
      </c>
      <c r="I23" s="282">
        <v>756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14912</v>
      </c>
      <c r="G24" s="289">
        <v>0</v>
      </c>
      <c r="H24" s="289">
        <f t="shared" si="0"/>
        <v>14912</v>
      </c>
      <c r="I24" s="282">
        <v>12544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9704</v>
      </c>
      <c r="G25" s="289">
        <v>0</v>
      </c>
      <c r="H25" s="289">
        <f t="shared" si="0"/>
        <v>9704</v>
      </c>
      <c r="I25" s="282">
        <v>9395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1750</v>
      </c>
      <c r="G26" s="289">
        <v>0</v>
      </c>
      <c r="H26" s="289">
        <f t="shared" si="0"/>
        <v>1750</v>
      </c>
      <c r="I26" s="282">
        <v>1355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1169319</v>
      </c>
      <c r="G28" s="289">
        <v>237413</v>
      </c>
      <c r="H28" s="289">
        <f t="shared" si="1"/>
        <v>1406732</v>
      </c>
      <c r="I28" s="282">
        <v>1454066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3007</v>
      </c>
      <c r="G29" s="289">
        <v>0</v>
      </c>
      <c r="H29" s="289">
        <f t="shared" si="1"/>
        <v>3007</v>
      </c>
      <c r="I29" s="282">
        <v>1326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372706</v>
      </c>
      <c r="G30" s="289">
        <v>0</v>
      </c>
      <c r="H30" s="289">
        <f t="shared" si="1"/>
        <v>372706</v>
      </c>
      <c r="I30" s="282">
        <v>361050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201630</v>
      </c>
      <c r="G31" s="289">
        <v>0</v>
      </c>
      <c r="H31" s="289">
        <f t="shared" si="1"/>
        <v>201630</v>
      </c>
      <c r="I31" s="282">
        <v>183028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121303</v>
      </c>
      <c r="G32" s="289">
        <v>88710</v>
      </c>
      <c r="H32" s="289">
        <f t="shared" si="1"/>
        <v>210013</v>
      </c>
      <c r="I32" s="282">
        <v>158578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71975</v>
      </c>
      <c r="G33" s="289">
        <v>0</v>
      </c>
      <c r="H33" s="289">
        <f t="shared" si="1"/>
        <v>71975</v>
      </c>
      <c r="I33" s="282">
        <v>76065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307237</v>
      </c>
      <c r="G34" s="289">
        <v>0</v>
      </c>
      <c r="H34" s="289">
        <f t="shared" si="1"/>
        <v>307237</v>
      </c>
      <c r="I34" s="282">
        <v>314689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15434173</v>
      </c>
      <c r="G35" s="289">
        <f>SUM(G14:G34)</f>
        <v>840725</v>
      </c>
      <c r="H35" s="289">
        <f t="shared" si="1"/>
        <v>16274898</v>
      </c>
      <c r="I35" s="282">
        <f>SUM(I14:I34)</f>
        <v>16473954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32312923</v>
      </c>
      <c r="G36" s="291">
        <f>G12+G35</f>
        <v>2386369</v>
      </c>
      <c r="H36" s="291">
        <f>H12+H35</f>
        <v>34699292</v>
      </c>
      <c r="I36" s="292">
        <f>I12+I35</f>
        <v>34752283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Oktober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&amp;R12.8.2022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14964.8</v>
      </c>
      <c r="E11" s="459">
        <v>9685.76</v>
      </c>
      <c r="F11" s="462">
        <f t="shared" si="0"/>
        <v>54.50310559006212</v>
      </c>
      <c r="G11" s="460">
        <v>136941.07999999999</v>
      </c>
      <c r="H11" s="459">
        <v>111134.79</v>
      </c>
      <c r="I11" s="462">
        <f t="shared" si="1"/>
        <v>23.220712433973191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111705</v>
      </c>
      <c r="E12" s="459">
        <v>91006</v>
      </c>
      <c r="F12" s="462">
        <f t="shared" si="0"/>
        <v>22.744654198624261</v>
      </c>
      <c r="G12" s="460">
        <v>821531</v>
      </c>
      <c r="H12" s="459">
        <v>824633</v>
      </c>
      <c r="I12" s="462">
        <f t="shared" si="1"/>
        <v>-0.37616733747012177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245429</v>
      </c>
      <c r="E14" s="459">
        <v>271496</v>
      </c>
      <c r="F14" s="462">
        <f t="shared" si="0"/>
        <v>-9.6012464272033498</v>
      </c>
      <c r="G14" s="460">
        <v>2169029</v>
      </c>
      <c r="H14" s="459">
        <v>2586991</v>
      </c>
      <c r="I14" s="462">
        <f t="shared" si="1"/>
        <v>-16.156298958906319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47774</v>
      </c>
      <c r="F10" s="299"/>
      <c r="G10" s="299"/>
      <c r="H10" s="93">
        <v>17086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1969</v>
      </c>
      <c r="F11" s="91">
        <v>10615</v>
      </c>
      <c r="G11" s="91">
        <v>31808</v>
      </c>
      <c r="H11" s="93">
        <v>837</v>
      </c>
    </row>
    <row r="12" spans="2:8" x14ac:dyDescent="0.25">
      <c r="B12" s="32" t="s">
        <v>26</v>
      </c>
      <c r="C12" s="104" t="s">
        <v>228</v>
      </c>
      <c r="D12" s="294"/>
      <c r="E12" s="300">
        <v>2183</v>
      </c>
      <c r="F12" s="93"/>
      <c r="G12" s="93"/>
      <c r="H12" s="93">
        <v>587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15660</v>
      </c>
      <c r="F13" s="300">
        <v>4752</v>
      </c>
      <c r="G13" s="300">
        <v>8748</v>
      </c>
      <c r="H13" s="300">
        <v>9988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16698</v>
      </c>
      <c r="F14" s="300">
        <v>1851</v>
      </c>
      <c r="G14" s="300">
        <v>9661</v>
      </c>
      <c r="H14" s="300">
        <v>7592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2311</v>
      </c>
      <c r="F15" s="300">
        <v>6</v>
      </c>
      <c r="G15" s="300">
        <v>1361</v>
      </c>
      <c r="H15" s="300">
        <v>927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2669</v>
      </c>
      <c r="F16" s="300">
        <v>3751</v>
      </c>
      <c r="G16" s="300">
        <v>3055</v>
      </c>
      <c r="H16" s="300">
        <v>2638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4807</v>
      </c>
      <c r="F17" s="301" t="s">
        <v>239</v>
      </c>
      <c r="G17" s="302"/>
      <c r="H17" s="300">
        <v>5572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45403</v>
      </c>
      <c r="F18" s="300">
        <v>2610</v>
      </c>
      <c r="G18" s="300">
        <v>42014</v>
      </c>
      <c r="H18" s="300">
        <v>9086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12929</v>
      </c>
      <c r="F19" s="300">
        <v>3409</v>
      </c>
      <c r="G19" s="300">
        <v>9512</v>
      </c>
      <c r="H19" s="300">
        <v>5114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3956</v>
      </c>
      <c r="F21" s="91">
        <v>1531</v>
      </c>
      <c r="G21" s="91">
        <v>2947</v>
      </c>
      <c r="H21" s="91">
        <v>2145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58487</v>
      </c>
      <c r="F23" s="299">
        <v>44360</v>
      </c>
      <c r="G23" s="299">
        <v>16478</v>
      </c>
      <c r="H23" s="299">
        <v>-1724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7040</v>
      </c>
      <c r="F24" s="301" t="s">
        <v>248</v>
      </c>
      <c r="G24" s="302"/>
      <c r="H24" s="299">
        <v>218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221886</v>
      </c>
      <c r="F25" s="75">
        <f>SUM(F10:F24)</f>
        <v>72885</v>
      </c>
      <c r="G25" s="75">
        <f>SUM(G10:G24)</f>
        <v>125584</v>
      </c>
      <c r="H25" s="75">
        <f>SUM(H10:H24)</f>
        <v>60066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128224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93662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17086</v>
      </c>
      <c r="F10" s="91">
        <v>22382</v>
      </c>
      <c r="G10" s="375">
        <f t="shared" ref="G10:G25" si="0">IF(AND(F10&gt; 0,E10&gt;0,E10&lt;=F10*6),E10/F10*100-100,"-")</f>
        <v>-23.661871146456974</v>
      </c>
      <c r="H10" s="91">
        <v>187245</v>
      </c>
      <c r="I10" s="283">
        <v>222526</v>
      </c>
      <c r="J10" s="375">
        <f>IF(AND(I10&gt; 0,H10&gt;0,H10&lt;=I10*6),H10/I10*100-100,"-")</f>
        <v>-15.854776520496486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837</v>
      </c>
      <c r="F11" s="285">
        <v>605</v>
      </c>
      <c r="G11" s="375">
        <f t="shared" si="0"/>
        <v>38.347107438016536</v>
      </c>
      <c r="H11" s="300">
        <v>11675</v>
      </c>
      <c r="I11" s="285">
        <v>8124</v>
      </c>
      <c r="J11" s="375">
        <f>IF(AND(I11&gt; 0,H11&gt;0,H11&lt;=I11*6),H11/I11*100-100,"-")</f>
        <v>43.709995076317085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587</v>
      </c>
      <c r="F12" s="282">
        <v>221</v>
      </c>
      <c r="G12" s="375">
        <f t="shared" si="0"/>
        <v>165.6108597285068</v>
      </c>
      <c r="H12" s="93">
        <v>4346</v>
      </c>
      <c r="I12" s="282">
        <v>1408</v>
      </c>
      <c r="J12" s="375">
        <f>IF(AND(I12&gt; 0,H12&gt;0,H12&lt;=I12*6),H12/I12*100-100,"-")</f>
        <v>208.66477272727269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3507</v>
      </c>
      <c r="F14" s="282">
        <v>3844</v>
      </c>
      <c r="G14" s="375">
        <f t="shared" si="0"/>
        <v>-8.7669094693028029</v>
      </c>
      <c r="H14" s="93">
        <v>36161</v>
      </c>
      <c r="I14" s="282">
        <v>36166</v>
      </c>
      <c r="J14" s="375">
        <f t="shared" ref="J14:J23" si="1">IF(AND(I14&gt; 0,H14&gt;0,H14&lt;=I14*6),H14/I14*100-100,"-")</f>
        <v>-1.3825139633908634E-2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4373</v>
      </c>
      <c r="F15" s="282">
        <v>5368</v>
      </c>
      <c r="G15" s="375">
        <f t="shared" si="0"/>
        <v>-18.535767511177355</v>
      </c>
      <c r="H15" s="93">
        <v>43309</v>
      </c>
      <c r="I15" s="282">
        <v>40290</v>
      </c>
      <c r="J15" s="375">
        <f t="shared" si="1"/>
        <v>7.4931744849838822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2108</v>
      </c>
      <c r="F16" s="282">
        <v>2282</v>
      </c>
      <c r="G16" s="375">
        <f t="shared" si="0"/>
        <v>-7.6248904469763374</v>
      </c>
      <c r="H16" s="93">
        <v>21998</v>
      </c>
      <c r="I16" s="282">
        <v>20535</v>
      </c>
      <c r="J16" s="375">
        <f t="shared" si="1"/>
        <v>7.1244217190163113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7592</v>
      </c>
      <c r="F17" s="282">
        <v>11107</v>
      </c>
      <c r="G17" s="375">
        <f t="shared" si="0"/>
        <v>-31.6467092824345</v>
      </c>
      <c r="H17" s="93">
        <v>72727</v>
      </c>
      <c r="I17" s="282">
        <v>55615</v>
      </c>
      <c r="J17" s="375">
        <f t="shared" si="1"/>
        <v>30.768677515058897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927</v>
      </c>
      <c r="F18" s="282">
        <v>923</v>
      </c>
      <c r="G18" s="375">
        <f t="shared" si="0"/>
        <v>0.43336944745395556</v>
      </c>
      <c r="H18" s="93">
        <v>8589</v>
      </c>
      <c r="I18" s="282">
        <v>10168</v>
      </c>
      <c r="J18" s="375">
        <f t="shared" si="1"/>
        <v>-15.529110936270655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2638</v>
      </c>
      <c r="F19" s="282">
        <v>2160</v>
      </c>
      <c r="G19" s="375">
        <f t="shared" si="0"/>
        <v>22.129629629629633</v>
      </c>
      <c r="H19" s="93">
        <v>27467</v>
      </c>
      <c r="I19" s="282">
        <v>22108</v>
      </c>
      <c r="J19" s="375">
        <f t="shared" si="1"/>
        <v>24.240094083589653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5572</v>
      </c>
      <c r="F20" s="282">
        <v>5888</v>
      </c>
      <c r="G20" s="375">
        <f t="shared" si="0"/>
        <v>-5.3668478260869534</v>
      </c>
      <c r="H20" s="93">
        <v>49821</v>
      </c>
      <c r="I20" s="282">
        <v>49214</v>
      </c>
      <c r="J20" s="375">
        <f t="shared" si="1"/>
        <v>1.2333888730848912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9086</v>
      </c>
      <c r="F21" s="283">
        <v>12410</v>
      </c>
      <c r="G21" s="375">
        <f t="shared" si="0"/>
        <v>-26.78485092667205</v>
      </c>
      <c r="H21" s="91">
        <v>112692</v>
      </c>
      <c r="I21" s="283">
        <v>95689</v>
      </c>
      <c r="J21" s="375">
        <f t="shared" si="1"/>
        <v>17.769022562677009</v>
      </c>
    </row>
    <row r="22" spans="2:10" s="9" customFormat="1" x14ac:dyDescent="0.25">
      <c r="B22" s="32"/>
      <c r="C22" s="89"/>
      <c r="D22" s="20" t="s">
        <v>264</v>
      </c>
      <c r="E22" s="300">
        <v>2212</v>
      </c>
      <c r="F22" s="285">
        <v>2404</v>
      </c>
      <c r="G22" s="375">
        <f t="shared" si="0"/>
        <v>-7.9866888519134847</v>
      </c>
      <c r="H22" s="300">
        <v>26660</v>
      </c>
      <c r="I22" s="285">
        <v>16074</v>
      </c>
      <c r="J22" s="375">
        <f t="shared" si="1"/>
        <v>65.857907179295751</v>
      </c>
    </row>
    <row r="23" spans="2:10" s="9" customFormat="1" x14ac:dyDescent="0.25">
      <c r="B23" s="32"/>
      <c r="C23" s="89"/>
      <c r="D23" s="20" t="s">
        <v>265</v>
      </c>
      <c r="E23" s="300">
        <v>3465</v>
      </c>
      <c r="F23" s="285">
        <v>4067</v>
      </c>
      <c r="G23" s="375">
        <f t="shared" si="0"/>
        <v>-14.802065404475044</v>
      </c>
      <c r="H23" s="300">
        <v>34422</v>
      </c>
      <c r="I23" s="285">
        <v>35154</v>
      </c>
      <c r="J23" s="375">
        <f t="shared" si="1"/>
        <v>-2.0822665983956341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210</v>
      </c>
      <c r="F25" s="282">
        <v>232</v>
      </c>
      <c r="G25" s="375">
        <f t="shared" si="0"/>
        <v>-9.4827586206896513</v>
      </c>
      <c r="H25" s="93">
        <v>2283</v>
      </c>
      <c r="I25" s="282">
        <v>2102</v>
      </c>
      <c r="J25" s="375">
        <f t="shared" ref="J25:J33" si="2">IF(AND(I25&gt; 0,H25&gt;0,H25&lt;=I25*6),H25/I25*100-100,"-")</f>
        <v>8.6108468125594584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2196</v>
      </c>
      <c r="F26" s="282">
        <v>2572</v>
      </c>
      <c r="G26" s="375">
        <f t="shared" ref="G26:G33" si="3">IF(AND(F26&gt; 0,E26&gt;0,E26&lt;=F26*6),E26/F26*100-100,"-")</f>
        <v>-14.618973561430792</v>
      </c>
      <c r="H26" s="93">
        <v>24298</v>
      </c>
      <c r="I26" s="282">
        <v>23092</v>
      </c>
      <c r="J26" s="375">
        <f t="shared" si="2"/>
        <v>5.2225879092326437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2285</v>
      </c>
      <c r="F27" s="282">
        <v>3174</v>
      </c>
      <c r="G27" s="375">
        <f t="shared" si="3"/>
        <v>-28.008821676118473</v>
      </c>
      <c r="H27" s="93">
        <v>27871</v>
      </c>
      <c r="I27" s="282">
        <v>25820</v>
      </c>
      <c r="J27" s="375">
        <f t="shared" si="2"/>
        <v>7.943454686289698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423</v>
      </c>
      <c r="F28" s="282">
        <v>520</v>
      </c>
      <c r="G28" s="375">
        <f t="shared" si="3"/>
        <v>-18.65384615384616</v>
      </c>
      <c r="H28" s="93">
        <v>4923</v>
      </c>
      <c r="I28" s="282">
        <v>4348</v>
      </c>
      <c r="J28" s="375">
        <f t="shared" si="2"/>
        <v>13.224471021159161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2145</v>
      </c>
      <c r="F29" s="283">
        <v>2667</v>
      </c>
      <c r="G29" s="375">
        <f t="shared" si="3"/>
        <v>-19.572553430821145</v>
      </c>
      <c r="H29" s="91">
        <v>24055</v>
      </c>
      <c r="I29" s="283">
        <v>25568</v>
      </c>
      <c r="J29" s="375">
        <f t="shared" si="2"/>
        <v>-5.9175531914893611</v>
      </c>
    </row>
    <row r="30" spans="2:10" s="9" customFormat="1" x14ac:dyDescent="0.25">
      <c r="B30" s="191"/>
      <c r="C30" s="89"/>
      <c r="D30" s="20" t="s">
        <v>272</v>
      </c>
      <c r="E30" s="300">
        <v>480</v>
      </c>
      <c r="F30" s="285">
        <v>632</v>
      </c>
      <c r="G30" s="375">
        <f t="shared" si="3"/>
        <v>-24.050632911392398</v>
      </c>
      <c r="H30" s="300">
        <v>5447</v>
      </c>
      <c r="I30" s="285">
        <v>6666</v>
      </c>
      <c r="J30" s="375">
        <f t="shared" si="2"/>
        <v>-18.28682868286829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-1724</v>
      </c>
      <c r="F31" s="285">
        <v>5450</v>
      </c>
      <c r="G31" s="375" t="str">
        <f t="shared" si="3"/>
        <v>-</v>
      </c>
      <c r="H31" s="300">
        <v>92870</v>
      </c>
      <c r="I31" s="285">
        <v>24829</v>
      </c>
      <c r="J31" s="375">
        <f t="shared" si="2"/>
        <v>274.0384228120343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218</v>
      </c>
      <c r="F32" s="283">
        <v>-877</v>
      </c>
      <c r="G32" s="375" t="str">
        <f t="shared" si="3"/>
        <v>-</v>
      </c>
      <c r="H32" s="91">
        <v>3369</v>
      </c>
      <c r="I32" s="283">
        <v>3258</v>
      </c>
      <c r="J32" s="375">
        <f t="shared" si="2"/>
        <v>3.4069981583793663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60066</v>
      </c>
      <c r="F33" s="75">
        <f>F10+F11+F12+F14+F15+F16+F17+F18+F19+F20+F21+F25+F26+F27+F28+F29+F31+F32</f>
        <v>80928</v>
      </c>
      <c r="G33" s="374">
        <f t="shared" si="3"/>
        <v>-25.77846975088967</v>
      </c>
      <c r="H33" s="75">
        <f>H10+H11+H12+H14+H15+H16+H17+H18+H19+H20+H21+H25+H26+H27+H28+H29+H31+H32</f>
        <v>755699</v>
      </c>
      <c r="I33" s="75">
        <f>I10+I11+I12+I14+I15+I16+I17+I18+I19+I20+I21+I25+I26+I27+I28+I29+I31+I32</f>
        <v>670860</v>
      </c>
      <c r="J33" s="374">
        <f t="shared" si="2"/>
        <v>12.646304743165487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477874</v>
      </c>
      <c r="F10" s="336"/>
      <c r="G10" s="336"/>
      <c r="H10" s="337">
        <v>187245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19357</v>
      </c>
      <c r="F11" s="335">
        <v>99607</v>
      </c>
      <c r="G11" s="335">
        <v>335205</v>
      </c>
      <c r="H11" s="337">
        <v>11675</v>
      </c>
    </row>
    <row r="12" spans="2:8" x14ac:dyDescent="0.25">
      <c r="B12" s="328" t="s">
        <v>26</v>
      </c>
      <c r="C12" s="322" t="s">
        <v>228</v>
      </c>
      <c r="D12" s="339"/>
      <c r="E12" s="338">
        <v>16999</v>
      </c>
      <c r="F12" s="337"/>
      <c r="G12" s="337"/>
      <c r="H12" s="337">
        <v>4346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171732</v>
      </c>
      <c r="F13" s="338">
        <v>45669</v>
      </c>
      <c r="G13" s="338">
        <v>92920</v>
      </c>
      <c r="H13" s="338">
        <v>101468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184854</v>
      </c>
      <c r="F14" s="338">
        <v>21048</v>
      </c>
      <c r="G14" s="338">
        <v>107275</v>
      </c>
      <c r="H14" s="338">
        <v>72727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27870</v>
      </c>
      <c r="F15" s="338">
        <v>81</v>
      </c>
      <c r="G15" s="338">
        <v>11827</v>
      </c>
      <c r="H15" s="338">
        <v>8589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29978</v>
      </c>
      <c r="F16" s="338">
        <v>39125</v>
      </c>
      <c r="G16" s="338">
        <v>31633</v>
      </c>
      <c r="H16" s="338">
        <v>27467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39624</v>
      </c>
      <c r="F17" s="341" t="s">
        <v>239</v>
      </c>
      <c r="G17" s="342"/>
      <c r="H17" s="338">
        <v>49821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435167</v>
      </c>
      <c r="F18" s="338">
        <v>35363</v>
      </c>
      <c r="G18" s="338">
        <v>397427</v>
      </c>
      <c r="H18" s="338">
        <v>112692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141471</v>
      </c>
      <c r="F19" s="338">
        <v>43282</v>
      </c>
      <c r="G19" s="338">
        <v>109577</v>
      </c>
      <c r="H19" s="338">
        <v>59375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44892</v>
      </c>
      <c r="F21" s="335">
        <v>14702</v>
      </c>
      <c r="G21" s="335">
        <v>31760</v>
      </c>
      <c r="H21" s="335">
        <v>24055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601115</v>
      </c>
      <c r="F23" s="336">
        <v>546489</v>
      </c>
      <c r="G23" s="336">
        <v>276042</v>
      </c>
      <c r="H23" s="336">
        <v>92870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87802</v>
      </c>
      <c r="F24" s="341" t="s">
        <v>248</v>
      </c>
      <c r="G24" s="342"/>
      <c r="H24" s="336">
        <v>3369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2278735</v>
      </c>
      <c r="F25" s="349">
        <f>SUM(F10:F24)</f>
        <v>845366</v>
      </c>
      <c r="G25" s="349">
        <f>SUM(G10:G24)</f>
        <v>1393666</v>
      </c>
      <c r="H25" s="349">
        <f>SUM(H10:H24)</f>
        <v>755699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1217511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1061224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Oktober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&amp;R12.8.2022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707</v>
      </c>
      <c r="G11" s="44">
        <v>871</v>
      </c>
      <c r="H11" s="355">
        <f>IF(AND(G11&gt; 0,F11&gt;0,F11&lt;=G11*6),F11/G11*100-100,"-")</f>
        <v>-18.828932261768088</v>
      </c>
      <c r="I11" s="360">
        <v>7727</v>
      </c>
      <c r="J11" s="44">
        <v>9163</v>
      </c>
      <c r="K11" s="355">
        <f t="shared" ref="K11:K23" si="0">IF(AND(J11&gt; 0,I11&gt;0,I11&lt;=J11*6),I11/J11*100-100,"-")</f>
        <v>-15.671723234748441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82797</v>
      </c>
      <c r="G12" s="44">
        <v>96254</v>
      </c>
      <c r="H12" s="355">
        <f>IF(AND(G12&gt; 0,F12&gt;0,F12&lt;=G12*6),F12/G12*100-100,"-")</f>
        <v>-13.980717684459862</v>
      </c>
      <c r="I12" s="360">
        <v>896348</v>
      </c>
      <c r="J12" s="44">
        <v>896080</v>
      </c>
      <c r="K12" s="355">
        <f t="shared" si="0"/>
        <v>2.9908043924649519E-2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5715</v>
      </c>
      <c r="G13" s="44">
        <v>7026</v>
      </c>
      <c r="H13" s="355">
        <f t="shared" ref="H13:H23" si="1">IF(AND(G13&gt; 0,F13&gt;0,F13&lt;=G13*6),F13/G13*100-100,"-")</f>
        <v>-18.659265584970115</v>
      </c>
      <c r="I13" s="360">
        <v>59518</v>
      </c>
      <c r="J13" s="44">
        <v>69655</v>
      </c>
      <c r="K13" s="355">
        <f t="shared" si="0"/>
        <v>-14.553154834541672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9869</v>
      </c>
      <c r="G14" s="44">
        <v>10779</v>
      </c>
      <c r="H14" s="355">
        <f t="shared" si="1"/>
        <v>-8.4423415901289616</v>
      </c>
      <c r="I14" s="360">
        <v>103276</v>
      </c>
      <c r="J14" s="44">
        <v>108219</v>
      </c>
      <c r="K14" s="355">
        <f t="shared" si="0"/>
        <v>-4.5675897947680113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31656</v>
      </c>
      <c r="G15" s="44">
        <v>29811</v>
      </c>
      <c r="H15" s="355">
        <f t="shared" si="1"/>
        <v>6.1889906410385436</v>
      </c>
      <c r="I15" s="360">
        <v>312564</v>
      </c>
      <c r="J15" s="44">
        <v>323921</v>
      </c>
      <c r="K15" s="355">
        <f t="shared" si="0"/>
        <v>-3.506101796425682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9334</v>
      </c>
      <c r="G17" s="44">
        <v>11132</v>
      </c>
      <c r="H17" s="355">
        <f t="shared" si="1"/>
        <v>-16.151634926338488</v>
      </c>
      <c r="I17" s="360">
        <v>111703</v>
      </c>
      <c r="J17" s="44">
        <v>136362</v>
      </c>
      <c r="K17" s="355">
        <f t="shared" si="0"/>
        <v>-18.083483668470691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3103</v>
      </c>
      <c r="G18" s="44">
        <v>3273</v>
      </c>
      <c r="H18" s="355">
        <f t="shared" si="1"/>
        <v>-5.1940116101436047</v>
      </c>
      <c r="I18" s="360">
        <v>30833</v>
      </c>
      <c r="J18" s="44">
        <v>32199</v>
      </c>
      <c r="K18" s="355">
        <f t="shared" si="0"/>
        <v>-4.2423677753967439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143181</v>
      </c>
      <c r="G19" s="50">
        <f>SUM(G11:G18)</f>
        <v>159146</v>
      </c>
      <c r="H19" s="384">
        <f t="shared" si="1"/>
        <v>-10.03166903346613</v>
      </c>
      <c r="I19" s="50">
        <f>SUM(I11:I18)</f>
        <v>1521969</v>
      </c>
      <c r="J19" s="50">
        <f>SUM(J11:J18)</f>
        <v>1575599</v>
      </c>
      <c r="K19" s="384">
        <f t="shared" si="0"/>
        <v>-3.4037848462711651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711</v>
      </c>
      <c r="G21" s="57">
        <v>792</v>
      </c>
      <c r="H21" s="355">
        <f t="shared" si="1"/>
        <v>-10.227272727272734</v>
      </c>
      <c r="I21" s="56">
        <v>7469</v>
      </c>
      <c r="J21" s="57">
        <v>7947</v>
      </c>
      <c r="K21" s="355">
        <f t="shared" si="0"/>
        <v>-6.0148483704542599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144907</v>
      </c>
      <c r="G23" s="45">
        <v>162358</v>
      </c>
      <c r="H23" s="355">
        <f t="shared" si="1"/>
        <v>-10.748469431749584</v>
      </c>
      <c r="I23" s="44">
        <v>1519458</v>
      </c>
      <c r="J23" s="45">
        <v>1575083</v>
      </c>
      <c r="K23" s="355">
        <f t="shared" si="0"/>
        <v>-3.5315599241436786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2803894</v>
      </c>
      <c r="G11" s="45">
        <v>2381566</v>
      </c>
      <c r="H11" s="355">
        <f t="shared" ref="H11:H26" si="0">IF(AND(G11&gt; 0,F11&gt;0,F11&lt;=G11*6),F11/G11*100-100,"-")</f>
        <v>17.733205798201681</v>
      </c>
      <c r="I11" s="44">
        <v>22402730</v>
      </c>
      <c r="J11" s="45">
        <v>23813936</v>
      </c>
      <c r="K11" s="355">
        <f t="shared" ref="K11:K26" si="1">IF(AND(J11&gt; 0,I11&gt;0,I11&lt;=J11*6),I11/J11*100-100,"-")</f>
        <v>-5.9259670471945469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512166</v>
      </c>
      <c r="G12" s="45">
        <v>614854</v>
      </c>
      <c r="H12" s="355">
        <f t="shared" si="0"/>
        <v>-16.701200610226167</v>
      </c>
      <c r="I12" s="44">
        <v>6230824</v>
      </c>
      <c r="J12" s="45">
        <v>8197276</v>
      </c>
      <c r="K12" s="355">
        <f t="shared" si="1"/>
        <v>-23.989091010233153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886057</v>
      </c>
      <c r="G13" s="45">
        <v>1166279</v>
      </c>
      <c r="H13" s="355">
        <f t="shared" si="0"/>
        <v>-24.027012404407515</v>
      </c>
      <c r="I13" s="44">
        <v>8374009</v>
      </c>
      <c r="J13" s="45">
        <v>7670555</v>
      </c>
      <c r="K13" s="355">
        <f t="shared" si="1"/>
        <v>9.170835747869603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710801</v>
      </c>
      <c r="G14" s="45">
        <v>605066</v>
      </c>
      <c r="H14" s="355">
        <f t="shared" si="0"/>
        <v>17.474953145607259</v>
      </c>
      <c r="I14" s="44">
        <v>6232555</v>
      </c>
      <c r="J14" s="45">
        <v>6688611</v>
      </c>
      <c r="K14" s="355">
        <f t="shared" si="1"/>
        <v>-6.8183962260624895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519321</v>
      </c>
      <c r="G15" s="45">
        <v>653257</v>
      </c>
      <c r="H15" s="355">
        <f t="shared" si="0"/>
        <v>-20.502803643895135</v>
      </c>
      <c r="I15" s="44">
        <v>6527353</v>
      </c>
      <c r="J15" s="45">
        <v>6165076</v>
      </c>
      <c r="K15" s="355">
        <f t="shared" si="1"/>
        <v>5.8762779242299814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2286065</v>
      </c>
      <c r="G21" s="45">
        <v>1506660</v>
      </c>
      <c r="H21" s="355">
        <f t="shared" si="0"/>
        <v>51.730649250660406</v>
      </c>
      <c r="I21" s="44">
        <v>16435236</v>
      </c>
      <c r="J21" s="45">
        <v>16716365</v>
      </c>
      <c r="K21" s="355">
        <f t="shared" si="1"/>
        <v>-1.6817591623537851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7718304</v>
      </c>
      <c r="G30" s="75">
        <v>6927682</v>
      </c>
      <c r="H30" s="357">
        <f t="shared" si="2"/>
        <v>11.412504211365373</v>
      </c>
      <c r="I30" s="75">
        <v>66202707</v>
      </c>
      <c r="J30" s="75">
        <v>69251819</v>
      </c>
      <c r="K30" s="357">
        <f t="shared" si="3"/>
        <v>-4.4029341669711357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144907</v>
      </c>
      <c r="G32" s="80">
        <v>162358</v>
      </c>
      <c r="H32" s="355">
        <f t="shared" si="2"/>
        <v>-10.748469431749584</v>
      </c>
      <c r="I32" s="80">
        <v>1519458</v>
      </c>
      <c r="J32" s="80">
        <v>1575083</v>
      </c>
      <c r="K32" s="355">
        <f t="shared" si="3"/>
        <v>-3.5315599241436786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7863211</v>
      </c>
      <c r="G34" s="75">
        <f>G30+G31+G32-G33</f>
        <v>7090040</v>
      </c>
      <c r="H34" s="357">
        <f t="shared" si="2"/>
        <v>10.905030154977965</v>
      </c>
      <c r="I34" s="75">
        <f>I30+I31+I32-I33</f>
        <v>67722165</v>
      </c>
      <c r="J34" s="75">
        <f>J30+J31+J32-J33</f>
        <v>70826902</v>
      </c>
      <c r="K34" s="357">
        <f t="shared" si="3"/>
        <v>-4.3835561239146159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27</v>
      </c>
      <c r="G35" s="80">
        <f>G36-G34</f>
        <v>-111</v>
      </c>
      <c r="H35" s="382" t="s">
        <v>49</v>
      </c>
      <c r="I35" s="80">
        <f>I36-I34</f>
        <v>-323</v>
      </c>
      <c r="J35" s="80">
        <f>J36-J34</f>
        <v>30147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7863238</v>
      </c>
      <c r="G36" s="75">
        <v>7089929</v>
      </c>
      <c r="H36" s="357">
        <f t="shared" si="2"/>
        <v>10.907147307116901</v>
      </c>
      <c r="I36" s="75">
        <v>67721842</v>
      </c>
      <c r="J36" s="75">
        <v>70857049</v>
      </c>
      <c r="K36" s="357">
        <f t="shared" si="3"/>
        <v>-4.4246931593213787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488.32</v>
      </c>
      <c r="G11" s="377">
        <v>239.16</v>
      </c>
      <c r="H11" s="355">
        <f>IF(AND(G11&lt;&gt;"-",F11&lt;&gt;"-"),IF((F11&lt;=G11*6),F11/G11*100-100,"-"),"-")</f>
        <v>104.18130122093996</v>
      </c>
      <c r="I11" s="377">
        <v>398.29</v>
      </c>
      <c r="J11" s="377">
        <v>254.75</v>
      </c>
      <c r="K11" s="355">
        <f>IF(AND(J11&lt;&gt;"-",I11&lt;&gt;"-"),IF((I11&lt;=J11*6),I11/J11*100-100,"-"),"-")</f>
        <v>56.345436702649664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519.03</v>
      </c>
      <c r="G12" s="377">
        <v>260.79000000000002</v>
      </c>
      <c r="H12" s="355">
        <f t="shared" ref="H12:H27" si="0">IF(AND(G12&lt;&gt;"-",F12&lt;&gt;"-"),IF((F12&lt;=G12*6),F12/G12*100-100,"-"),"-")</f>
        <v>99.022201771540296</v>
      </c>
      <c r="I12" s="377">
        <v>423.81</v>
      </c>
      <c r="J12" s="377">
        <v>289.76</v>
      </c>
      <c r="K12" s="355">
        <f t="shared" ref="K12:K27" si="1">IF(AND(J12&lt;&gt;"-",I12&lt;&gt;"-"),IF((I12&lt;=J12*6),I12/J12*100-100,"-"),"-")</f>
        <v>46.262424075096646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533.33000000000004</v>
      </c>
      <c r="G13" s="377">
        <v>269.83</v>
      </c>
      <c r="H13" s="355">
        <f t="shared" si="0"/>
        <v>97.654078493866535</v>
      </c>
      <c r="I13" s="377">
        <v>452.2</v>
      </c>
      <c r="J13" s="377">
        <v>288.83999999999997</v>
      </c>
      <c r="K13" s="355">
        <f t="shared" si="1"/>
        <v>56.557263536906277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549.86</v>
      </c>
      <c r="G14" s="377">
        <v>262.26</v>
      </c>
      <c r="H14" s="355">
        <f t="shared" si="0"/>
        <v>109.66216731487836</v>
      </c>
      <c r="I14" s="377">
        <v>440.83</v>
      </c>
      <c r="J14" s="377">
        <v>281.3</v>
      </c>
      <c r="K14" s="355">
        <f t="shared" si="1"/>
        <v>56.711695698542457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534.45000000000005</v>
      </c>
      <c r="G15" s="377">
        <v>262.17</v>
      </c>
      <c r="H15" s="355">
        <f t="shared" si="0"/>
        <v>103.85627646183772</v>
      </c>
      <c r="I15" s="377">
        <v>434.15</v>
      </c>
      <c r="J15" s="377">
        <v>299.49</v>
      </c>
      <c r="K15" s="355">
        <f t="shared" si="1"/>
        <v>44.963103943370385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507.95</v>
      </c>
      <c r="G21" s="377">
        <v>256.05</v>
      </c>
      <c r="H21" s="355">
        <f t="shared" si="0"/>
        <v>98.379222808045284</v>
      </c>
      <c r="I21" s="377">
        <v>425.52</v>
      </c>
      <c r="J21" s="377">
        <v>292.18</v>
      </c>
      <c r="K21" s="355">
        <f t="shared" si="1"/>
        <v>45.636251625710173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510.11</v>
      </c>
      <c r="G30" s="378">
        <v>254.1</v>
      </c>
      <c r="H30" s="385">
        <f>IF(AND(G30&lt;&gt;"-",F30&lt;&gt;"-"),IF((F30&lt;=G30*6),F30/G30*100-100,"-"),"-")</f>
        <v>100.75167256985438</v>
      </c>
      <c r="I30" s="378">
        <v>421.81</v>
      </c>
      <c r="J30" s="378">
        <v>278.25</v>
      </c>
      <c r="K30" s="385">
        <f>IF(AND(J30&lt;&gt;"-",I30&lt;&gt;"-"),IF((I30&lt;=J30*6),I30/J30*100-100,"-"),"-")</f>
        <v>51.593890386343219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510.11</v>
      </c>
      <c r="G32" s="378">
        <v>254.1</v>
      </c>
      <c r="H32" s="385">
        <f>IF(AND(G32&lt;&gt;"-",F32&lt;&gt;"-"),IF((F32&lt;=G32*6),F32/G32*100-100,"-"),"-")</f>
        <v>100.75167256985438</v>
      </c>
      <c r="I32" s="378">
        <v>421.81</v>
      </c>
      <c r="J32" s="378">
        <v>278.25</v>
      </c>
      <c r="K32" s="385">
        <f>IF(AND(J32&lt;&gt;"-",I32&lt;&gt;"-"),IF((I32&lt;=J32*6),I32/J32*100-100,"-"),"-")</f>
        <v>51.593890386343219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7863238</v>
      </c>
      <c r="G11" s="53">
        <v>7089929</v>
      </c>
      <c r="H11" s="94">
        <f>IF(AND(G11&gt; 0,F11&gt;0,F11&lt;=G11*6),F11/G11*100-100,"-")</f>
        <v>10.907147307116901</v>
      </c>
      <c r="I11" s="361">
        <v>67721842</v>
      </c>
      <c r="J11" s="53">
        <v>70857049</v>
      </c>
      <c r="K11" s="94">
        <f>IF(AND(J11&gt; 0,I11&gt;0,I11&lt;=J11*6),I11/J11*100-100,"-")</f>
        <v>-4.4246931593213787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876605</v>
      </c>
      <c r="G14" s="53">
        <v>898182</v>
      </c>
      <c r="H14" s="94">
        <f>IF(AND(G14&gt; 0,F14&gt;0,F14&lt;=G14*6),F14/G14*100-100,"-")</f>
        <v>-2.4022970845552436</v>
      </c>
      <c r="I14" s="283">
        <v>8567362</v>
      </c>
      <c r="J14" s="53">
        <v>8287748</v>
      </c>
      <c r="K14" s="94">
        <f>IF(AND(J14&gt; 0,I14&gt;0,I14&lt;=J14*6),I14/J14*100-100,"-")</f>
        <v>3.3738236249461124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485144</v>
      </c>
      <c r="G17" s="53">
        <v>476195</v>
      </c>
      <c r="H17" s="94">
        <f>IF(AND(G17&gt; 0,F17&gt;0,F17&lt;=G17*6),F17/G17*100-100,"-")</f>
        <v>1.8792721469146159</v>
      </c>
      <c r="I17" s="361">
        <v>4240969</v>
      </c>
      <c r="J17" s="53">
        <v>4638606</v>
      </c>
      <c r="K17" s="94">
        <f>IF(AND(J17&gt; 0,I17&gt;0,I17&lt;=J17*6),I17/J17*100-100,"-")</f>
        <v>-8.5723383275061593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-7685</v>
      </c>
      <c r="G20" s="53">
        <v>-16923</v>
      </c>
      <c r="H20" s="94" t="str">
        <f>IF(AND(G20&gt; 0,F20&gt;0,F20&lt;=G20*6),F20/G20*100-100,"-")</f>
        <v>-</v>
      </c>
      <c r="I20" s="361">
        <v>89214</v>
      </c>
      <c r="J20" s="53">
        <v>142174</v>
      </c>
      <c r="K20" s="94">
        <f>IF(AND(J20&gt; 0,I20&gt;0,I20&lt;=J20*6),I20/J20*100-100,"-")</f>
        <v>-37.25013012224457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13218</v>
      </c>
      <c r="G23" s="53">
        <v>-97843</v>
      </c>
      <c r="H23" s="383" t="s">
        <v>49</v>
      </c>
      <c r="I23" s="361">
        <v>-909514</v>
      </c>
      <c r="J23" s="53">
        <v>15366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9219454</v>
      </c>
      <c r="G26" s="365">
        <f>G11+G14+G17-G20-G23</f>
        <v>8579072</v>
      </c>
      <c r="H26" s="366">
        <f>IF(AND(G26&gt; 0,F26&gt;0,F26&lt;=G26*6),F26/G26*100-100,"-")</f>
        <v>7.4644670192766824</v>
      </c>
      <c r="I26" s="365">
        <f>I11+I14+I17-I20-I23</f>
        <v>81350473</v>
      </c>
      <c r="J26" s="365">
        <f>J11+J14+J17-J20-J23</f>
        <v>83625863</v>
      </c>
      <c r="K26" s="366">
        <f>IF(AND(J26&gt; 0,I26&gt;0,I26&lt;=J26*6),I26/J26*100-100,"-")</f>
        <v>-2.7209166140384156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16187</v>
      </c>
      <c r="G29" s="361">
        <v>35711</v>
      </c>
      <c r="H29" s="94">
        <f>IF(AND(G29&gt; 0,F29&gt;0,F29&lt;=G29*6),F29/G29*100-100,"-")</f>
        <v>-54.67222984514575</v>
      </c>
      <c r="I29" s="53">
        <v>237923</v>
      </c>
      <c r="J29" s="361">
        <v>122683</v>
      </c>
      <c r="K29" s="94">
        <f>IF(AND(J29&gt; 0,I29&gt;0,I29&lt;=J29*6),I29/J29*100-100,"-")</f>
        <v>93.933144771484223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171994</v>
      </c>
      <c r="G32" s="361">
        <v>161274</v>
      </c>
      <c r="H32" s="94">
        <f>IF(AND(G32&gt; 0,F32&gt;0,F32&lt;=G32*6),F32/G32*100-100,"-")</f>
        <v>6.6470726837555958</v>
      </c>
      <c r="I32" s="53">
        <v>1566576</v>
      </c>
      <c r="J32" s="361">
        <v>1610040</v>
      </c>
      <c r="K32" s="94">
        <f>IF(AND(J32&gt; 0,I32&gt;0,I32&lt;=J32*6),I32/J32*100-100,"-")</f>
        <v>-2.6995602593724328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9031273</v>
      </c>
      <c r="G35" s="365">
        <f>G26-G29-G32</f>
        <v>8382087</v>
      </c>
      <c r="H35" s="366">
        <f>IF(AND(G35&gt; 0,F35&gt;0,F35&lt;=G35*6),F35/G35*100-100,"-")</f>
        <v>7.7449208055225398</v>
      </c>
      <c r="I35" s="365">
        <f>I26-I29-I32</f>
        <v>79545974</v>
      </c>
      <c r="J35" s="365">
        <f>J26-J29-J32</f>
        <v>81893140</v>
      </c>
      <c r="K35" s="366">
        <f>IF(AND(J35&gt; 0,I35&gt;0,I35&lt;=J35*6),I35/J35*100-100,"-")</f>
        <v>-2.8661326211206415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688901</v>
      </c>
      <c r="F12" s="123"/>
      <c r="G12" s="93">
        <v>0</v>
      </c>
      <c r="H12" s="93">
        <v>205381</v>
      </c>
      <c r="I12" s="93">
        <v>32896</v>
      </c>
      <c r="J12" s="93">
        <v>0</v>
      </c>
      <c r="K12" s="93">
        <v>280301</v>
      </c>
      <c r="L12" s="93">
        <v>501852</v>
      </c>
      <c r="M12" s="93">
        <f>E12-G12-H12+I12+J12+K12+L12</f>
        <v>1298569</v>
      </c>
    </row>
    <row r="13" spans="2:13" x14ac:dyDescent="0.25">
      <c r="B13" s="89"/>
      <c r="C13" s="17" t="s">
        <v>106</v>
      </c>
      <c r="D13" s="38">
        <v>2</v>
      </c>
      <c r="E13" s="122">
        <v>1711779</v>
      </c>
      <c r="F13" s="123"/>
      <c r="G13" s="93">
        <v>0</v>
      </c>
      <c r="H13" s="93">
        <v>4395</v>
      </c>
      <c r="I13" s="93">
        <v>0</v>
      </c>
      <c r="J13" s="93">
        <v>0</v>
      </c>
      <c r="K13" s="93">
        <v>6106</v>
      </c>
      <c r="L13" s="93">
        <v>127379</v>
      </c>
      <c r="M13" s="93">
        <f t="shared" ref="M13:M19" si="0">E13-G13-H13+I13+J13+K13+L13</f>
        <v>1840869</v>
      </c>
    </row>
    <row r="14" spans="2:13" x14ac:dyDescent="0.25">
      <c r="B14" s="89"/>
      <c r="C14" s="17" t="s">
        <v>107</v>
      </c>
      <c r="D14" s="38">
        <v>3</v>
      </c>
      <c r="E14" s="122">
        <v>201669</v>
      </c>
      <c r="F14" s="123"/>
      <c r="G14" s="93">
        <v>0</v>
      </c>
      <c r="H14" s="93">
        <v>97230</v>
      </c>
      <c r="I14" s="93">
        <v>308105</v>
      </c>
      <c r="J14" s="93">
        <v>0</v>
      </c>
      <c r="K14" s="93">
        <v>48</v>
      </c>
      <c r="L14" s="93">
        <v>29078</v>
      </c>
      <c r="M14" s="93">
        <f t="shared" si="0"/>
        <v>441670</v>
      </c>
    </row>
    <row r="15" spans="2:13" x14ac:dyDescent="0.25">
      <c r="B15" s="89"/>
      <c r="C15" s="17" t="s">
        <v>108</v>
      </c>
      <c r="D15" s="38">
        <v>4</v>
      </c>
      <c r="E15" s="122">
        <v>2689493</v>
      </c>
      <c r="F15" s="123"/>
      <c r="G15" s="93">
        <v>113</v>
      </c>
      <c r="H15" s="93">
        <v>16879</v>
      </c>
      <c r="I15" s="93">
        <v>0</v>
      </c>
      <c r="J15" s="93">
        <v>0</v>
      </c>
      <c r="K15" s="93">
        <v>461202</v>
      </c>
      <c r="L15" s="93">
        <v>875021</v>
      </c>
      <c r="M15" s="93">
        <f t="shared" si="0"/>
        <v>4008724</v>
      </c>
    </row>
    <row r="16" spans="2:13" x14ac:dyDescent="0.25">
      <c r="B16" s="89"/>
      <c r="C16" s="17" t="s">
        <v>109</v>
      </c>
      <c r="D16" s="38">
        <v>5</v>
      </c>
      <c r="E16" s="122">
        <v>1025332</v>
      </c>
      <c r="F16" s="123"/>
      <c r="G16" s="93">
        <v>1354</v>
      </c>
      <c r="H16" s="93">
        <v>12965</v>
      </c>
      <c r="I16" s="93">
        <v>0</v>
      </c>
      <c r="J16" s="93">
        <v>2145</v>
      </c>
      <c r="K16" s="93">
        <v>37288</v>
      </c>
      <c r="L16" s="93">
        <v>174502</v>
      </c>
      <c r="M16" s="93">
        <f t="shared" si="0"/>
        <v>1224948</v>
      </c>
    </row>
    <row r="17" spans="2:13" x14ac:dyDescent="0.25">
      <c r="B17" s="89"/>
      <c r="C17" s="17" t="s">
        <v>110</v>
      </c>
      <c r="D17" s="38">
        <v>6</v>
      </c>
      <c r="E17" s="122">
        <v>138325</v>
      </c>
      <c r="F17" s="123"/>
      <c r="G17" s="93">
        <v>0</v>
      </c>
      <c r="H17" s="93">
        <v>70512</v>
      </c>
      <c r="I17" s="93">
        <v>524</v>
      </c>
      <c r="J17" s="93">
        <v>460</v>
      </c>
      <c r="K17" s="93">
        <v>405</v>
      </c>
      <c r="L17" s="93">
        <v>18340</v>
      </c>
      <c r="M17" s="93">
        <f t="shared" si="0"/>
        <v>87542</v>
      </c>
    </row>
    <row r="18" spans="2:13" x14ac:dyDescent="0.25">
      <c r="B18" s="89"/>
      <c r="C18" s="17" t="s">
        <v>111</v>
      </c>
      <c r="D18" s="38">
        <v>7</v>
      </c>
      <c r="E18" s="122">
        <v>439571</v>
      </c>
      <c r="F18" s="123"/>
      <c r="G18" s="93">
        <v>61720</v>
      </c>
      <c r="H18" s="93">
        <v>11795</v>
      </c>
      <c r="I18" s="93">
        <v>0</v>
      </c>
      <c r="J18" s="93">
        <v>12444</v>
      </c>
      <c r="K18" s="93">
        <v>0</v>
      </c>
      <c r="L18" s="93">
        <v>1120</v>
      </c>
      <c r="M18" s="93">
        <f t="shared" si="0"/>
        <v>379620</v>
      </c>
    </row>
    <row r="19" spans="2:13" x14ac:dyDescent="0.25">
      <c r="B19" s="105"/>
      <c r="C19" s="17" t="s">
        <v>112</v>
      </c>
      <c r="D19" s="38">
        <v>8</v>
      </c>
      <c r="E19" s="122">
        <v>208977</v>
      </c>
      <c r="F19" s="123"/>
      <c r="G19" s="93">
        <v>0</v>
      </c>
      <c r="H19" s="93">
        <v>151609</v>
      </c>
      <c r="I19" s="93">
        <v>5702</v>
      </c>
      <c r="J19" s="93">
        <v>3511</v>
      </c>
      <c r="K19" s="93">
        <v>60751</v>
      </c>
      <c r="L19" s="93">
        <v>16755</v>
      </c>
      <c r="M19" s="93">
        <f t="shared" si="0"/>
        <v>144087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221507</v>
      </c>
      <c r="F22" s="123"/>
      <c r="G22" s="93">
        <v>11033</v>
      </c>
      <c r="H22" s="93">
        <v>35702</v>
      </c>
      <c r="I22" s="93">
        <v>15719</v>
      </c>
      <c r="J22" s="93">
        <v>0</v>
      </c>
      <c r="K22" s="93">
        <v>24159</v>
      </c>
      <c r="L22" s="93">
        <v>119414</v>
      </c>
      <c r="M22" s="93">
        <f>E22-G22-H22+I22+J22+K22+L22</f>
        <v>334064</v>
      </c>
    </row>
    <row r="23" spans="2:13" x14ac:dyDescent="0.25">
      <c r="B23" s="89"/>
      <c r="C23" s="17" t="s">
        <v>115</v>
      </c>
      <c r="D23" s="38">
        <v>10</v>
      </c>
      <c r="E23" s="122">
        <v>315940</v>
      </c>
      <c r="F23" s="123"/>
      <c r="G23" s="93">
        <v>311207</v>
      </c>
      <c r="H23" s="93">
        <v>11454</v>
      </c>
      <c r="I23" s="93">
        <v>35822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29101</v>
      </c>
    </row>
    <row r="24" spans="2:13" x14ac:dyDescent="0.25">
      <c r="B24" s="89"/>
      <c r="C24" s="17" t="s">
        <v>116</v>
      </c>
      <c r="D24" s="38">
        <v>11</v>
      </c>
      <c r="E24" s="122">
        <v>41887</v>
      </c>
      <c r="F24" s="123"/>
      <c r="G24" s="93">
        <v>0</v>
      </c>
      <c r="H24" s="93">
        <v>25723</v>
      </c>
      <c r="I24" s="93">
        <v>131</v>
      </c>
      <c r="J24" s="93">
        <v>1067</v>
      </c>
      <c r="K24" s="93">
        <v>14</v>
      </c>
      <c r="L24" s="93">
        <v>7513</v>
      </c>
      <c r="M24" s="93">
        <f t="shared" si="1"/>
        <v>24889</v>
      </c>
    </row>
    <row r="25" spans="2:13" x14ac:dyDescent="0.25">
      <c r="B25" s="89"/>
      <c r="C25" s="17" t="s">
        <v>117</v>
      </c>
      <c r="D25" s="38">
        <v>12</v>
      </c>
      <c r="E25" s="122">
        <v>4488</v>
      </c>
      <c r="F25" s="123"/>
      <c r="G25" s="93">
        <v>0</v>
      </c>
      <c r="H25" s="93">
        <v>286</v>
      </c>
      <c r="I25" s="93">
        <v>2639</v>
      </c>
      <c r="J25" s="93">
        <v>0</v>
      </c>
      <c r="K25" s="93">
        <v>284</v>
      </c>
      <c r="L25" s="93">
        <v>7597</v>
      </c>
      <c r="M25" s="93">
        <f t="shared" si="1"/>
        <v>14722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900</v>
      </c>
      <c r="M26" s="93">
        <f t="shared" si="1"/>
        <v>900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320608</v>
      </c>
      <c r="F28" s="123"/>
      <c r="G28" s="93">
        <v>0</v>
      </c>
      <c r="H28" s="93">
        <v>4118</v>
      </c>
      <c r="I28" s="93">
        <v>0</v>
      </c>
      <c r="J28" s="93">
        <v>0</v>
      </c>
      <c r="K28" s="93">
        <v>0</v>
      </c>
      <c r="L28" s="93">
        <v>397841</v>
      </c>
      <c r="M28" s="93">
        <f t="shared" si="1"/>
        <v>714331</v>
      </c>
    </row>
    <row r="29" spans="2:13" x14ac:dyDescent="0.25">
      <c r="B29" s="89"/>
      <c r="C29" s="17" t="s">
        <v>121</v>
      </c>
      <c r="D29" s="38">
        <v>16</v>
      </c>
      <c r="E29" s="122">
        <v>7392</v>
      </c>
      <c r="F29" s="123"/>
      <c r="G29" s="93">
        <v>0</v>
      </c>
      <c r="H29" s="93">
        <v>211</v>
      </c>
      <c r="I29" s="93">
        <v>0</v>
      </c>
      <c r="J29" s="93">
        <v>0</v>
      </c>
      <c r="K29" s="93">
        <v>0</v>
      </c>
      <c r="L29" s="93">
        <v>2152</v>
      </c>
      <c r="M29" s="93">
        <f t="shared" si="1"/>
        <v>9333</v>
      </c>
    </row>
    <row r="30" spans="2:13" x14ac:dyDescent="0.25">
      <c r="B30" s="89"/>
      <c r="C30" s="17" t="s">
        <v>284</v>
      </c>
      <c r="D30" s="38">
        <v>17</v>
      </c>
      <c r="E30" s="122">
        <v>221886</v>
      </c>
      <c r="F30" s="126"/>
      <c r="G30" s="93">
        <v>0</v>
      </c>
      <c r="H30" s="93">
        <v>128224</v>
      </c>
      <c r="I30" s="93">
        <v>0</v>
      </c>
      <c r="J30" s="93">
        <v>23974</v>
      </c>
      <c r="K30" s="93">
        <v>3633</v>
      </c>
      <c r="L30" s="93">
        <v>70603</v>
      </c>
      <c r="M30" s="93">
        <f t="shared" si="1"/>
        <v>191872</v>
      </c>
    </row>
    <row r="31" spans="2:13" x14ac:dyDescent="0.25">
      <c r="B31" s="89"/>
      <c r="C31" s="17" t="s">
        <v>124</v>
      </c>
      <c r="D31" s="38">
        <v>18</v>
      </c>
      <c r="E31" s="122">
        <v>494513</v>
      </c>
      <c r="F31" s="123"/>
      <c r="G31" s="93">
        <v>0</v>
      </c>
      <c r="H31" s="93">
        <v>22596</v>
      </c>
      <c r="I31" s="93">
        <v>0</v>
      </c>
      <c r="J31" s="93">
        <v>0</v>
      </c>
      <c r="K31" s="93">
        <v>454</v>
      </c>
      <c r="L31" s="93">
        <v>6015</v>
      </c>
      <c r="M31" s="93">
        <f t="shared" si="1"/>
        <v>478386</v>
      </c>
    </row>
    <row r="32" spans="2:13" x14ac:dyDescent="0.25">
      <c r="B32" s="89"/>
      <c r="C32" s="17" t="s">
        <v>125</v>
      </c>
      <c r="D32" s="38">
        <v>19</v>
      </c>
      <c r="E32" s="122">
        <v>163727</v>
      </c>
      <c r="F32" s="123"/>
      <c r="G32" s="93">
        <v>58515</v>
      </c>
      <c r="H32" s="93">
        <v>0</v>
      </c>
      <c r="I32" s="93">
        <v>0</v>
      </c>
      <c r="J32" s="93">
        <v>0</v>
      </c>
      <c r="K32" s="93">
        <v>40583</v>
      </c>
      <c r="L32" s="93">
        <v>2386</v>
      </c>
      <c r="M32" s="93">
        <f t="shared" si="1"/>
        <v>148181</v>
      </c>
    </row>
    <row r="33" spans="2:13" x14ac:dyDescent="0.25">
      <c r="B33" s="89"/>
      <c r="C33" s="17" t="s">
        <v>126</v>
      </c>
      <c r="D33" s="38">
        <v>20</v>
      </c>
      <c r="E33" s="122">
        <v>22674</v>
      </c>
      <c r="F33" s="123"/>
      <c r="G33" s="93">
        <v>0</v>
      </c>
      <c r="H33" s="93">
        <v>19535</v>
      </c>
      <c r="I33" s="93">
        <v>0</v>
      </c>
      <c r="J33" s="93">
        <v>0</v>
      </c>
      <c r="K33" s="93">
        <v>9577</v>
      </c>
      <c r="L33" s="93">
        <v>9401</v>
      </c>
      <c r="M33" s="93">
        <f t="shared" si="1"/>
        <v>22117</v>
      </c>
    </row>
    <row r="34" spans="2:13" x14ac:dyDescent="0.25">
      <c r="B34" s="89"/>
      <c r="C34" s="17" t="s">
        <v>127</v>
      </c>
      <c r="D34" s="38">
        <v>21</v>
      </c>
      <c r="E34" s="122">
        <v>112604</v>
      </c>
      <c r="F34" s="123"/>
      <c r="G34" s="93">
        <v>46969</v>
      </c>
      <c r="H34" s="93">
        <v>57990</v>
      </c>
      <c r="I34" s="93">
        <v>71593</v>
      </c>
      <c r="J34" s="93">
        <v>0</v>
      </c>
      <c r="K34" s="93">
        <v>0</v>
      </c>
      <c r="L34" s="93">
        <v>14099</v>
      </c>
      <c r="M34" s="93">
        <f t="shared" si="1"/>
        <v>93337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9031273</v>
      </c>
      <c r="F35" s="128"/>
      <c r="G35" s="127">
        <f>SUM(G12:G34)</f>
        <v>490911</v>
      </c>
      <c r="H35" s="127">
        <f t="shared" ref="H35:M35" si="2">SUM(H12:H34)</f>
        <v>876605</v>
      </c>
      <c r="I35" s="127">
        <f t="shared" si="2"/>
        <v>473131</v>
      </c>
      <c r="J35" s="127">
        <f t="shared" si="2"/>
        <v>43601</v>
      </c>
      <c r="K35" s="127">
        <f t="shared" si="2"/>
        <v>924805</v>
      </c>
      <c r="L35" s="127">
        <f t="shared" si="2"/>
        <v>2381968</v>
      </c>
      <c r="M35" s="129">
        <f t="shared" si="2"/>
        <v>11487262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20553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3421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Daten&amp;R12.8.2022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688901</v>
      </c>
      <c r="F11" s="93">
        <v>575783</v>
      </c>
      <c r="G11" s="355">
        <f t="shared" ref="G11:G18" si="0">IF(AND(F11&gt; 0,E11&gt;0,E11&lt;=F11*6),E11/F11*100-100,"-")</f>
        <v>19.645943002832666</v>
      </c>
      <c r="H11" s="93">
        <v>5999177</v>
      </c>
      <c r="I11" s="93">
        <v>5633293</v>
      </c>
      <c r="J11" s="355">
        <f t="shared" ref="J11:J18" si="1">IF(AND(I11&gt; 0,H11&gt;0,H11&lt;=I11*6),H11/I11*100-100,"-")</f>
        <v>6.4950287513892704</v>
      </c>
    </row>
    <row r="12" spans="2:14" x14ac:dyDescent="0.25">
      <c r="B12" s="89"/>
      <c r="C12" s="17" t="s">
        <v>106</v>
      </c>
      <c r="D12" s="38">
        <v>2</v>
      </c>
      <c r="E12" s="93">
        <v>1711779</v>
      </c>
      <c r="F12" s="93">
        <v>1721634</v>
      </c>
      <c r="G12" s="355">
        <f t="shared" si="0"/>
        <v>-0.57242131602883717</v>
      </c>
      <c r="H12" s="93">
        <v>14399411</v>
      </c>
      <c r="I12" s="93">
        <v>15353068</v>
      </c>
      <c r="J12" s="355">
        <f t="shared" si="1"/>
        <v>-6.2115076934460234</v>
      </c>
    </row>
    <row r="13" spans="2:14" x14ac:dyDescent="0.25">
      <c r="B13" s="89"/>
      <c r="C13" s="17" t="s">
        <v>107</v>
      </c>
      <c r="D13" s="38">
        <v>3</v>
      </c>
      <c r="E13" s="93">
        <v>201669</v>
      </c>
      <c r="F13" s="93">
        <v>235244</v>
      </c>
      <c r="G13" s="355">
        <f t="shared" si="0"/>
        <v>-14.272415024400203</v>
      </c>
      <c r="H13" s="93">
        <v>2327448</v>
      </c>
      <c r="I13" s="93">
        <v>1979049</v>
      </c>
      <c r="J13" s="355">
        <f t="shared" si="1"/>
        <v>17.604364520534858</v>
      </c>
    </row>
    <row r="14" spans="2:14" x14ac:dyDescent="0.25">
      <c r="B14" s="89"/>
      <c r="C14" s="17" t="s">
        <v>108</v>
      </c>
      <c r="D14" s="38">
        <v>4</v>
      </c>
      <c r="E14" s="93">
        <v>2689493</v>
      </c>
      <c r="F14" s="93">
        <v>2599372</v>
      </c>
      <c r="G14" s="355">
        <f t="shared" si="0"/>
        <v>3.4670297287190834</v>
      </c>
      <c r="H14" s="93">
        <v>24120523</v>
      </c>
      <c r="I14" s="93">
        <v>25850544</v>
      </c>
      <c r="J14" s="355">
        <f t="shared" si="1"/>
        <v>-6.6923968795395581</v>
      </c>
    </row>
    <row r="15" spans="2:14" x14ac:dyDescent="0.25">
      <c r="B15" s="89"/>
      <c r="C15" s="17" t="s">
        <v>109</v>
      </c>
      <c r="D15" s="38">
        <v>5</v>
      </c>
      <c r="E15" s="93">
        <v>1025332</v>
      </c>
      <c r="F15" s="93">
        <v>965535</v>
      </c>
      <c r="G15" s="355">
        <f t="shared" si="0"/>
        <v>6.1931468046212643</v>
      </c>
      <c r="H15" s="93">
        <v>8236897</v>
      </c>
      <c r="I15" s="93">
        <v>10330407</v>
      </c>
      <c r="J15" s="355">
        <f t="shared" si="1"/>
        <v>-20.265513256157291</v>
      </c>
    </row>
    <row r="16" spans="2:14" x14ac:dyDescent="0.25">
      <c r="B16" s="89"/>
      <c r="C16" s="17" t="s">
        <v>110</v>
      </c>
      <c r="D16" s="38">
        <v>6</v>
      </c>
      <c r="E16" s="93">
        <v>138325</v>
      </c>
      <c r="F16" s="93">
        <v>159073</v>
      </c>
      <c r="G16" s="355">
        <f t="shared" si="0"/>
        <v>-13.043068276828876</v>
      </c>
      <c r="H16" s="93">
        <v>1710884</v>
      </c>
      <c r="I16" s="93">
        <v>1646244</v>
      </c>
      <c r="J16" s="355">
        <f t="shared" si="1"/>
        <v>3.9265139311062143</v>
      </c>
    </row>
    <row r="17" spans="2:10" x14ac:dyDescent="0.25">
      <c r="B17" s="89"/>
      <c r="C17" s="17" t="s">
        <v>111</v>
      </c>
      <c r="D17" s="38">
        <v>7</v>
      </c>
      <c r="E17" s="93">
        <v>439571</v>
      </c>
      <c r="F17" s="93">
        <v>381284</v>
      </c>
      <c r="G17" s="355">
        <f t="shared" si="0"/>
        <v>15.287030140262885</v>
      </c>
      <c r="H17" s="93">
        <v>4059332</v>
      </c>
      <c r="I17" s="93">
        <v>3314656</v>
      </c>
      <c r="J17" s="355">
        <f t="shared" si="1"/>
        <v>22.466162401166216</v>
      </c>
    </row>
    <row r="18" spans="2:10" x14ac:dyDescent="0.25">
      <c r="B18" s="105"/>
      <c r="C18" s="17" t="s">
        <v>112</v>
      </c>
      <c r="D18" s="38">
        <v>8</v>
      </c>
      <c r="E18" s="93">
        <v>208977</v>
      </c>
      <c r="F18" s="93">
        <v>139990</v>
      </c>
      <c r="G18" s="355">
        <f t="shared" si="0"/>
        <v>49.279948567754843</v>
      </c>
      <c r="H18" s="93">
        <v>1932809</v>
      </c>
      <c r="I18" s="93">
        <v>1778493</v>
      </c>
      <c r="J18" s="355">
        <f t="shared" si="1"/>
        <v>8.6767842212479849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221507</v>
      </c>
      <c r="F21" s="93">
        <v>213983</v>
      </c>
      <c r="G21" s="355">
        <f t="shared" ref="G21:G34" si="2">IF(AND(F21&gt; 0,E21&gt;0,E21&lt;=F21*6),E21/F21*100-100,"-")</f>
        <v>3.5161671721585464</v>
      </c>
      <c r="H21" s="93">
        <v>2608606</v>
      </c>
      <c r="I21" s="93">
        <v>2485004</v>
      </c>
      <c r="J21" s="355">
        <f t="shared" ref="J21:J34" si="3">IF(AND(I21&gt; 0,H21&gt;0,H21&lt;=I21*6),H21/I21*100-100,"-")</f>
        <v>4.9739155349448225</v>
      </c>
    </row>
    <row r="22" spans="2:10" x14ac:dyDescent="0.25">
      <c r="B22" s="89"/>
      <c r="C22" s="17" t="s">
        <v>115</v>
      </c>
      <c r="D22" s="38">
        <v>10</v>
      </c>
      <c r="E22" s="93">
        <v>315940</v>
      </c>
      <c r="F22" s="93">
        <v>282399</v>
      </c>
      <c r="G22" s="355">
        <f t="shared" si="2"/>
        <v>11.877166703848104</v>
      </c>
      <c r="H22" s="93">
        <v>2823372</v>
      </c>
      <c r="I22" s="93">
        <v>2989325</v>
      </c>
      <c r="J22" s="355">
        <f t="shared" si="3"/>
        <v>-5.5515208282806299</v>
      </c>
    </row>
    <row r="23" spans="2:10" x14ac:dyDescent="0.25">
      <c r="B23" s="89"/>
      <c r="C23" s="17" t="s">
        <v>116</v>
      </c>
      <c r="D23" s="38">
        <v>11</v>
      </c>
      <c r="E23" s="93">
        <v>41887</v>
      </c>
      <c r="F23" s="93">
        <v>44853</v>
      </c>
      <c r="G23" s="355">
        <f t="shared" si="2"/>
        <v>-6.6127126390653928</v>
      </c>
      <c r="H23" s="93">
        <v>492605</v>
      </c>
      <c r="I23" s="93">
        <v>369355</v>
      </c>
      <c r="J23" s="355">
        <f t="shared" si="3"/>
        <v>33.368981061580314</v>
      </c>
    </row>
    <row r="24" spans="2:10" x14ac:dyDescent="0.25">
      <c r="B24" s="89"/>
      <c r="C24" s="17" t="s">
        <v>117</v>
      </c>
      <c r="D24" s="38">
        <v>12</v>
      </c>
      <c r="E24" s="93">
        <v>4488</v>
      </c>
      <c r="F24" s="93">
        <v>4478</v>
      </c>
      <c r="G24" s="355">
        <f t="shared" si="2"/>
        <v>0.22331397945511355</v>
      </c>
      <c r="H24" s="93">
        <v>42393</v>
      </c>
      <c r="I24" s="93">
        <v>49991</v>
      </c>
      <c r="J24" s="355">
        <f t="shared" si="3"/>
        <v>-15.198735772439036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320608</v>
      </c>
      <c r="F27" s="93">
        <v>159478</v>
      </c>
      <c r="G27" s="355">
        <f t="shared" si="2"/>
        <v>101.0358795570549</v>
      </c>
      <c r="H27" s="93">
        <v>2240693</v>
      </c>
      <c r="I27" s="93">
        <v>2190264</v>
      </c>
      <c r="J27" s="355">
        <f t="shared" si="3"/>
        <v>2.3024165123473779</v>
      </c>
    </row>
    <row r="28" spans="2:10" x14ac:dyDescent="0.25">
      <c r="B28" s="89"/>
      <c r="C28" s="17" t="s">
        <v>121</v>
      </c>
      <c r="D28" s="38">
        <v>16</v>
      </c>
      <c r="E28" s="93">
        <v>7392</v>
      </c>
      <c r="F28" s="93">
        <v>0</v>
      </c>
      <c r="G28" s="355" t="str">
        <f t="shared" si="2"/>
        <v>-</v>
      </c>
      <c r="H28" s="93">
        <v>7405</v>
      </c>
      <c r="I28" s="93">
        <v>4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221886</v>
      </c>
      <c r="F29" s="93">
        <v>210985</v>
      </c>
      <c r="G29" s="355">
        <f t="shared" si="2"/>
        <v>5.1667180131288859</v>
      </c>
      <c r="H29" s="93">
        <v>2278735</v>
      </c>
      <c r="I29" s="93">
        <v>1969740</v>
      </c>
      <c r="J29" s="355">
        <f t="shared" si="3"/>
        <v>15.68709575883112</v>
      </c>
    </row>
    <row r="30" spans="2:10" x14ac:dyDescent="0.25">
      <c r="B30" s="89"/>
      <c r="C30" s="17" t="s">
        <v>124</v>
      </c>
      <c r="D30" s="38">
        <v>18</v>
      </c>
      <c r="E30" s="93">
        <v>494513</v>
      </c>
      <c r="F30" s="93">
        <v>404886</v>
      </c>
      <c r="G30" s="355">
        <f t="shared" si="2"/>
        <v>22.136354430629851</v>
      </c>
      <c r="H30" s="93">
        <v>3551707</v>
      </c>
      <c r="I30" s="93">
        <v>3193959</v>
      </c>
      <c r="J30" s="355">
        <f t="shared" si="3"/>
        <v>11.200769953527896</v>
      </c>
    </row>
    <row r="31" spans="2:10" x14ac:dyDescent="0.25">
      <c r="B31" s="89"/>
      <c r="C31" s="17" t="s">
        <v>125</v>
      </c>
      <c r="D31" s="38">
        <v>19</v>
      </c>
      <c r="E31" s="93">
        <v>163727</v>
      </c>
      <c r="F31" s="93">
        <v>143337</v>
      </c>
      <c r="G31" s="355">
        <f t="shared" si="2"/>
        <v>14.225217494436194</v>
      </c>
      <c r="H31" s="93">
        <v>1401394</v>
      </c>
      <c r="I31" s="93">
        <v>1425919</v>
      </c>
      <c r="J31" s="355">
        <f t="shared" si="3"/>
        <v>-1.7199434189459595</v>
      </c>
    </row>
    <row r="32" spans="2:10" x14ac:dyDescent="0.25">
      <c r="B32" s="89"/>
      <c r="C32" s="17" t="s">
        <v>126</v>
      </c>
      <c r="D32" s="38">
        <v>20</v>
      </c>
      <c r="E32" s="93">
        <v>22674</v>
      </c>
      <c r="F32" s="93">
        <v>28355</v>
      </c>
      <c r="G32" s="355">
        <f t="shared" si="2"/>
        <v>-20.03526714865103</v>
      </c>
      <c r="H32" s="93">
        <v>259698</v>
      </c>
      <c r="I32" s="93">
        <v>249903</v>
      </c>
      <c r="J32" s="355">
        <f t="shared" si="3"/>
        <v>3.9195207740603308</v>
      </c>
    </row>
    <row r="33" spans="2:10" x14ac:dyDescent="0.25">
      <c r="B33" s="105"/>
      <c r="C33" s="17" t="s">
        <v>127</v>
      </c>
      <c r="D33" s="38">
        <v>21</v>
      </c>
      <c r="E33" s="93">
        <v>112604</v>
      </c>
      <c r="F33" s="93">
        <v>111418</v>
      </c>
      <c r="G33" s="355">
        <f t="shared" si="2"/>
        <v>1.0644599615861097</v>
      </c>
      <c r="H33" s="93">
        <v>1052885</v>
      </c>
      <c r="I33" s="93">
        <v>1083922</v>
      </c>
      <c r="J33" s="355">
        <f t="shared" si="3"/>
        <v>-2.8633979197765171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9031273</v>
      </c>
      <c r="F34" s="129">
        <f>SUM(F11:F33)</f>
        <v>8382087</v>
      </c>
      <c r="G34" s="357">
        <f t="shared" si="2"/>
        <v>7.7449208055225398</v>
      </c>
      <c r="H34" s="75">
        <f>SUM(H11:H33)</f>
        <v>79545974</v>
      </c>
      <c r="I34" s="75">
        <f>SUM(I11:I33)</f>
        <v>81893140</v>
      </c>
      <c r="J34" s="357">
        <f t="shared" si="3"/>
        <v>-2.8661326211206415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782153</v>
      </c>
      <c r="F11" s="358">
        <v>788293</v>
      </c>
      <c r="G11" s="355">
        <f t="shared" ref="G11:G18" si="0">IF(AND(F11&gt; 0,E11&gt;0,E11&lt;=F11*6),E11/F11*100-100,"-")</f>
        <v>-0.77889820155702694</v>
      </c>
      <c r="H11" s="359">
        <v>7543604</v>
      </c>
      <c r="I11" s="359">
        <v>5910084</v>
      </c>
      <c r="J11" s="355">
        <f t="shared" ref="J11:J18" si="1">IF(AND(I11&gt; 0,H11&gt;0,H11&lt;=I11*6),H11/I11*100-100,"-")</f>
        <v>27.639539471858598</v>
      </c>
    </row>
    <row r="12" spans="2:14" x14ac:dyDescent="0.25">
      <c r="B12" s="89"/>
      <c r="C12" s="17" t="s">
        <v>106</v>
      </c>
      <c r="D12" s="38">
        <v>2</v>
      </c>
      <c r="E12" s="358">
        <v>133485</v>
      </c>
      <c r="F12" s="358">
        <v>155406</v>
      </c>
      <c r="G12" s="355">
        <f t="shared" si="0"/>
        <v>-14.105632987143352</v>
      </c>
      <c r="H12" s="359">
        <v>1487940</v>
      </c>
      <c r="I12" s="359">
        <v>1214657</v>
      </c>
      <c r="J12" s="355">
        <f t="shared" si="1"/>
        <v>22.498779490835673</v>
      </c>
    </row>
    <row r="13" spans="2:14" x14ac:dyDescent="0.25">
      <c r="B13" s="89"/>
      <c r="C13" s="17" t="s">
        <v>107</v>
      </c>
      <c r="D13" s="38">
        <v>3</v>
      </c>
      <c r="E13" s="358">
        <v>29126</v>
      </c>
      <c r="F13" s="358">
        <v>36052</v>
      </c>
      <c r="G13" s="355">
        <f t="shared" si="0"/>
        <v>-19.211139465216903</v>
      </c>
      <c r="H13" s="359">
        <v>482516</v>
      </c>
      <c r="I13" s="359">
        <v>462909</v>
      </c>
      <c r="J13" s="355">
        <f t="shared" si="1"/>
        <v>4.2356057022006439</v>
      </c>
    </row>
    <row r="14" spans="2:14" x14ac:dyDescent="0.25">
      <c r="B14" s="89"/>
      <c r="C14" s="17" t="s">
        <v>108</v>
      </c>
      <c r="D14" s="38">
        <v>4</v>
      </c>
      <c r="E14" s="358">
        <v>1336223</v>
      </c>
      <c r="F14" s="358">
        <v>1355256</v>
      </c>
      <c r="G14" s="355">
        <f t="shared" si="0"/>
        <v>-1.4043841163588269</v>
      </c>
      <c r="H14" s="359">
        <v>11931134</v>
      </c>
      <c r="I14" s="359">
        <v>11816668</v>
      </c>
      <c r="J14" s="355">
        <f t="shared" si="1"/>
        <v>0.96868254232072104</v>
      </c>
    </row>
    <row r="15" spans="2:14" x14ac:dyDescent="0.25">
      <c r="B15" s="89"/>
      <c r="C15" s="17" t="s">
        <v>109</v>
      </c>
      <c r="D15" s="38">
        <v>5</v>
      </c>
      <c r="E15" s="358">
        <v>211790</v>
      </c>
      <c r="F15" s="358">
        <v>238013</v>
      </c>
      <c r="G15" s="355">
        <f t="shared" si="0"/>
        <v>-11.0174654325604</v>
      </c>
      <c r="H15" s="359">
        <v>1308393</v>
      </c>
      <c r="I15" s="359">
        <v>2578301</v>
      </c>
      <c r="J15" s="355">
        <f t="shared" si="1"/>
        <v>-49.253675191531165</v>
      </c>
    </row>
    <row r="16" spans="2:14" x14ac:dyDescent="0.25">
      <c r="B16" s="89"/>
      <c r="C16" s="17" t="s">
        <v>110</v>
      </c>
      <c r="D16" s="38">
        <v>6</v>
      </c>
      <c r="E16" s="358">
        <v>18745</v>
      </c>
      <c r="F16" s="358">
        <v>52024</v>
      </c>
      <c r="G16" s="355">
        <f t="shared" si="0"/>
        <v>-63.968552975549748</v>
      </c>
      <c r="H16" s="359">
        <v>142573</v>
      </c>
      <c r="I16" s="359">
        <v>445165</v>
      </c>
      <c r="J16" s="355">
        <f t="shared" si="1"/>
        <v>-67.972998775734837</v>
      </c>
    </row>
    <row r="17" spans="2:10" x14ac:dyDescent="0.25">
      <c r="B17" s="89"/>
      <c r="C17" s="17" t="s">
        <v>111</v>
      </c>
      <c r="D17" s="38">
        <v>7</v>
      </c>
      <c r="E17" s="358">
        <v>1120</v>
      </c>
      <c r="F17" s="358">
        <v>14075</v>
      </c>
      <c r="G17" s="355">
        <f t="shared" si="0"/>
        <v>-92.042628774422738</v>
      </c>
      <c r="H17" s="359">
        <v>22312</v>
      </c>
      <c r="I17" s="359">
        <v>49663</v>
      </c>
      <c r="J17" s="355">
        <f t="shared" si="1"/>
        <v>-55.073193322997</v>
      </c>
    </row>
    <row r="18" spans="2:10" x14ac:dyDescent="0.25">
      <c r="B18" s="105"/>
      <c r="C18" s="17" t="s">
        <v>112</v>
      </c>
      <c r="D18" s="38">
        <v>8</v>
      </c>
      <c r="E18" s="358">
        <v>77506</v>
      </c>
      <c r="F18" s="358">
        <v>67010</v>
      </c>
      <c r="G18" s="355">
        <f t="shared" si="0"/>
        <v>15.663333830771521</v>
      </c>
      <c r="H18" s="359">
        <v>1022170</v>
      </c>
      <c r="I18" s="359">
        <v>1145110</v>
      </c>
      <c r="J18" s="355">
        <f t="shared" si="1"/>
        <v>-10.736086489507557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143573</v>
      </c>
      <c r="F21" s="93">
        <v>93678</v>
      </c>
      <c r="G21" s="355">
        <f t="shared" ref="G21:G34" si="2">IF(AND(F21&gt; 0,E21&gt;0,E21&lt;=F21*6),E21/F21*100-100,"-")</f>
        <v>53.262238732680032</v>
      </c>
      <c r="H21" s="93">
        <v>1198364</v>
      </c>
      <c r="I21" s="93">
        <v>1046409</v>
      </c>
      <c r="J21" s="355">
        <f t="shared" ref="J21:J34" si="3">IF(AND(I21&gt; 0,H21&gt;0,H21&lt;=I21*6),H21/I21*100-100,"-")</f>
        <v>14.521568526264588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7527</v>
      </c>
      <c r="F23" s="93">
        <v>9752</v>
      </c>
      <c r="G23" s="355">
        <f t="shared" si="2"/>
        <v>-22.815832649712874</v>
      </c>
      <c r="H23" s="93">
        <v>92773</v>
      </c>
      <c r="I23" s="93">
        <v>88519</v>
      </c>
      <c r="J23" s="355">
        <f t="shared" si="3"/>
        <v>4.8057479185259666</v>
      </c>
    </row>
    <row r="24" spans="2:10" x14ac:dyDescent="0.25">
      <c r="B24" s="89"/>
      <c r="C24" s="17" t="s">
        <v>117</v>
      </c>
      <c r="D24" s="38">
        <v>12</v>
      </c>
      <c r="E24" s="93">
        <v>7881</v>
      </c>
      <c r="F24" s="93">
        <v>6775</v>
      </c>
      <c r="G24" s="355">
        <f t="shared" si="2"/>
        <v>16.32472324723247</v>
      </c>
      <c r="H24" s="93">
        <v>82481</v>
      </c>
      <c r="I24" s="93">
        <v>72798</v>
      </c>
      <c r="J24" s="355">
        <f t="shared" si="3"/>
        <v>13.301189593120696</v>
      </c>
    </row>
    <row r="25" spans="2:10" x14ac:dyDescent="0.25">
      <c r="B25" s="89"/>
      <c r="C25" s="17" t="s">
        <v>118</v>
      </c>
      <c r="D25" s="38">
        <v>13</v>
      </c>
      <c r="E25" s="93">
        <v>900</v>
      </c>
      <c r="F25" s="93">
        <v>739</v>
      </c>
      <c r="G25" s="355">
        <f t="shared" si="2"/>
        <v>21.786197564276051</v>
      </c>
      <c r="H25" s="93">
        <v>5755</v>
      </c>
      <c r="I25" s="93">
        <v>5864</v>
      </c>
      <c r="J25" s="355">
        <f t="shared" si="3"/>
        <v>-1.8587994542974116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397841</v>
      </c>
      <c r="F27" s="93">
        <v>202139</v>
      </c>
      <c r="G27" s="355">
        <f t="shared" si="2"/>
        <v>96.815557611346634</v>
      </c>
      <c r="H27" s="93">
        <v>3197188</v>
      </c>
      <c r="I27" s="93">
        <v>2589822</v>
      </c>
      <c r="J27" s="355">
        <f t="shared" si="3"/>
        <v>23.45203647200465</v>
      </c>
    </row>
    <row r="28" spans="2:10" x14ac:dyDescent="0.25">
      <c r="B28" s="89"/>
      <c r="C28" s="17" t="s">
        <v>121</v>
      </c>
      <c r="D28" s="38">
        <v>16</v>
      </c>
      <c r="E28" s="93">
        <v>2152</v>
      </c>
      <c r="F28" s="93">
        <v>2124</v>
      </c>
      <c r="G28" s="355">
        <f t="shared" si="2"/>
        <v>1.318267419962325</v>
      </c>
      <c r="H28" s="93">
        <v>18689</v>
      </c>
      <c r="I28" s="93">
        <v>15820</v>
      </c>
      <c r="J28" s="355">
        <f t="shared" si="3"/>
        <v>18.13527180783818</v>
      </c>
    </row>
    <row r="29" spans="2:10" x14ac:dyDescent="0.25">
      <c r="B29" s="89"/>
      <c r="C29" s="17" t="s">
        <v>122</v>
      </c>
      <c r="D29" s="38">
        <v>17</v>
      </c>
      <c r="E29" s="93">
        <v>74236</v>
      </c>
      <c r="F29" s="93">
        <v>84517</v>
      </c>
      <c r="G29" s="355">
        <f t="shared" si="2"/>
        <v>-12.164416626240865</v>
      </c>
      <c r="H29" s="93">
        <v>871760</v>
      </c>
      <c r="I29" s="93">
        <v>705592</v>
      </c>
      <c r="J29" s="355">
        <f t="shared" si="3"/>
        <v>23.55015362985975</v>
      </c>
    </row>
    <row r="30" spans="2:10" x14ac:dyDescent="0.25">
      <c r="B30" s="89"/>
      <c r="C30" s="17" t="s">
        <v>124</v>
      </c>
      <c r="D30" s="38">
        <v>18</v>
      </c>
      <c r="E30" s="93">
        <v>6469</v>
      </c>
      <c r="F30" s="93">
        <v>7964</v>
      </c>
      <c r="G30" s="355">
        <f t="shared" si="2"/>
        <v>-18.771973882471116</v>
      </c>
      <c r="H30" s="93">
        <v>60860</v>
      </c>
      <c r="I30" s="93">
        <v>85626</v>
      </c>
      <c r="J30" s="355">
        <f t="shared" si="3"/>
        <v>-28.923457828229743</v>
      </c>
    </row>
    <row r="31" spans="2:10" x14ac:dyDescent="0.25">
      <c r="B31" s="89"/>
      <c r="C31" s="17" t="s">
        <v>125</v>
      </c>
      <c r="D31" s="38">
        <v>19</v>
      </c>
      <c r="E31" s="93">
        <v>42969</v>
      </c>
      <c r="F31" s="93">
        <v>49507</v>
      </c>
      <c r="G31" s="355">
        <f t="shared" si="2"/>
        <v>-13.206213262770916</v>
      </c>
      <c r="H31" s="93">
        <v>397490</v>
      </c>
      <c r="I31" s="93">
        <v>499510</v>
      </c>
      <c r="J31" s="355">
        <f t="shared" si="3"/>
        <v>-20.424015535224513</v>
      </c>
    </row>
    <row r="32" spans="2:10" x14ac:dyDescent="0.25">
      <c r="B32" s="89"/>
      <c r="C32" s="17" t="s">
        <v>126</v>
      </c>
      <c r="D32" s="38">
        <v>20</v>
      </c>
      <c r="E32" s="93">
        <v>18978</v>
      </c>
      <c r="F32" s="93">
        <v>38726</v>
      </c>
      <c r="G32" s="355">
        <f t="shared" si="2"/>
        <v>-50.994164127459591</v>
      </c>
      <c r="H32" s="93">
        <v>221724</v>
      </c>
      <c r="I32" s="93">
        <v>248128</v>
      </c>
      <c r="J32" s="355">
        <f t="shared" si="3"/>
        <v>-10.641281919009543</v>
      </c>
    </row>
    <row r="33" spans="2:10" x14ac:dyDescent="0.25">
      <c r="B33" s="89"/>
      <c r="C33" s="17" t="s">
        <v>127</v>
      </c>
      <c r="D33" s="38">
        <v>21</v>
      </c>
      <c r="E33" s="93">
        <v>14099</v>
      </c>
      <c r="F33" s="93">
        <v>2302</v>
      </c>
      <c r="G33" s="355" t="str">
        <f t="shared" si="2"/>
        <v>-</v>
      </c>
      <c r="H33" s="93">
        <v>144340</v>
      </c>
      <c r="I33" s="93">
        <v>78937</v>
      </c>
      <c r="J33" s="355">
        <f t="shared" si="3"/>
        <v>82.85468158151437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3306773</v>
      </c>
      <c r="F34" s="129">
        <f>SUM(F11:F33)</f>
        <v>3204352</v>
      </c>
      <c r="G34" s="357">
        <f t="shared" si="2"/>
        <v>3.1963092693936233</v>
      </c>
      <c r="H34" s="75">
        <f>SUM(H11:H33)</f>
        <v>30232066</v>
      </c>
      <c r="I34" s="75">
        <f>SUM(I11:I33)</f>
        <v>29059582</v>
      </c>
      <c r="J34" s="357">
        <f t="shared" si="3"/>
        <v>4.0347586555099042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Daten&amp;R12.8.2022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2022-08-30T08:31:06Z</dcterms:modified>
</cp:coreProperties>
</file>