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9" i="2" s="1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3" i="21" s="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4" i="7" s="1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4" i="8" s="1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I36" i="18" s="1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J33" i="21" l="1"/>
  <c r="H35" i="18"/>
  <c r="G36" i="18"/>
  <c r="F36" i="18"/>
  <c r="H12" i="18"/>
  <c r="J33" i="17"/>
  <c r="J33" i="16"/>
  <c r="L35" i="15"/>
  <c r="L35" i="11"/>
  <c r="L36" i="14"/>
  <c r="H34" i="14"/>
  <c r="J34" i="13"/>
  <c r="G34" i="13"/>
  <c r="J34" i="12"/>
  <c r="G34" i="12"/>
  <c r="M35" i="10"/>
  <c r="M35" i="6"/>
  <c r="J34" i="9"/>
  <c r="G34" i="9"/>
  <c r="J34" i="8"/>
  <c r="G34" i="7"/>
  <c r="K35" i="5"/>
  <c r="H35" i="5"/>
  <c r="K34" i="3"/>
  <c r="J35" i="3"/>
  <c r="H34" i="3"/>
  <c r="K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<sst xmlns="http://schemas.openxmlformats.org/spreadsheetml/2006/main" count="1472" uniqueCount="374">
  <si>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</si>
  <si>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</si>
  <si>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</si>
  <si>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</si>
  <si>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</si>
  <si>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</si>
  <si>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</si>
  <si>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</si>
  <si>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</si>
  <si>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</si>
  <si>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</si>
  <si>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</si>
  <si>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</si>
  <si>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</si>
  <si>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</si>
  <si>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</si>
  <si>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</si>
  <si>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</si>
  <si>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</si>
  <si>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</si>
  <si>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</si>
  <si>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</si>
  <si>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</si>
  <si>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</si>
  <si>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</si>
  <si>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</si>
  <si>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</si>
  <si>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</si>
  <si>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</si>
  <si>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</si>
  <si>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</si>
  <si>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</si>
  <si>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</si>
  <si>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</si>
  <si>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</si>
  <si>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</si>
  <si>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</si>
  <si>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</si>
  <si>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</si>
  <si>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</si>
  <si>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</si>
  <si>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</si>
  <si>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</si>
  <si>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</si>
  <si>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</si>
  <si>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</si>
  <si>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</si>
  <si>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</si>
  <si>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</si>
  <si>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</si>
  <si>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</si>
  <si>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</si>
  <si>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</si>
  <si>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</si>
  <si>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</si>
  <si>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</si>
  <si>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</si>
  <si>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</si>
  <si>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</si>
  <si>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</si>
  <si>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</si>
  <si>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</si>
  <si>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</si>
  <si>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</si>
  <si>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</si>
  <si>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</si>
  <si>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</si>
  <si>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</si>
  <si>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</si>
  <si>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</si>
  <si>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</si>
  <si>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</si>
  <si>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</si>
  <si>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</si>
  <si>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</si>
  <si>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</si>
  <si>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</si>
  <si>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</si>
  <si>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</si>
  <si>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</si>
  <si>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</si>
  <si>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</si>
  <si>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</si>
  <si>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</si>
  <si>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</si>
  <si>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</si>
  <si>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</si>
  <si>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</si>
  <si>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</si>
  <si>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</si>
  <si>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</si>
  <si>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</si>
  <si>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</si>
  <si>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</si>
  <si>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</si>
  <si>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</si>
  <si>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</si>
  <si>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</si>
  <si>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</si>
  <si>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</si>
  <si>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</si>
  <si>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</si>
  <si>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</si>
  <si>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</si>
  <si>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</si>
  <si>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</si>
  <si>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</si>
  <si>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</si>
  <si>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</si>
  <si>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</si>
  <si>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</si>
  <si>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</si>
  <si>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</si>
  <si>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</si>
  <si>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</si>
  <si>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</si>
  <si>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</si>
  <si>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</si>
  <si>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</si>
  <si>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</si>
  <si>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</si>
  <si>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</si>
  <si>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</si>
  <si>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</si>
  <si>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</si>
  <si>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</si>
  <si>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</si>
  <si>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</si>
  <si>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</si>
  <si>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</si>
  <si>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</si>
  <si>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</si>
  <si>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</si>
  <si>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</si>
  <si>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</si>
  <si>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</si>
  <si>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</si>
  <si>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</si>
  <si>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</si>
  <si>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</si>
  <si>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</si>
  <si>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</si>
  <si>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</si>
  <si>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</si>
  <si>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</si>
  <si>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</si>
  <si>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</si>
  <si>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</si>
  <si>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</si>
  <si>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</si>
  <si>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</si>
  <si>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</si>
  <si>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</si>
  <si>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</si>
  <si>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</si>
  <si>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</si>
  <si>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</si>
  <si>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</si>
  <si>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</si>
  <si>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</si>
  <si>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</si>
  <si>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</si>
  <si>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</si>
  <si>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</si>
  <si>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</si>
  <si>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</si>
  <si>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</si>
  <si>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</si>
  <si>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</si>
  <si>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</si>
  <si>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</si>
  <si>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</si>
  <si>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</si>
  <si>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</si>
  <si>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</si>
  <si>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</si>
  <si>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</si>
  <si>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</si>
  <si>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</si>
  <si>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</si>
  <si>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</si>
  <si>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</si>
  <si>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</si>
  <si>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</si>
  <si>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</si>
  <si>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</si>
  <si>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</si>
  <si>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</si>
  <si>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</si>
  <si>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</si>
  <si>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</si>
  <si>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</si>
  <si>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</si>
  <si>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</si>
  <si>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</si>
  <si>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</si>
  <si>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</si>
  <si>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</si>
  <si>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</si>
  <si>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</si>
  <si>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</si>
  <si>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</si>
  <si>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</si>
  <si>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</si>
  <si>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</si>
  <si>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</si>
  <si>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</si>
  <si>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</si>
  <si>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</si>
  <si>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</si>
  <si>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</si>
  <si>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</si>
  <si>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</si>
  <si>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</si>
  <si>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</si>
  <si>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</si>
  <si>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</si>
  <si>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</si>
  <si>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</si>
  <si>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</si>
  <si>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</si>
  <si>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</si>
  <si>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</si>
  <si>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</si>
  <si>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</si>
  <si>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</si>
  <si>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</si>
  <si>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</si>
  <si>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</si>
  <si>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</si>
  <si>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</si>
  <si>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</si>
  <si>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</si>
  <si>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</si>
  <si>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</si>
  <si>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</si>
  <si>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</si>
  <si>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</si>
  <si>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</si>
  <si>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</si>
  <si>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</si>
  <si>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</si>
  <si>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</si>
  <si>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</si>
  <si>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</si>
  <si>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</si>
  <si>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</si>
  <si>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</si>
  <si>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</si>
  <si>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</si>
  <si>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</si>
  <si>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</si>
  <si>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</si>
  <si>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</si>
  <si>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</si>
  <si>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</si>
  <si>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</si>
  <si>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</si>
  <si>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</si>
  <si>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</si>
  <si>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</si>
  <si>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</si>
  <si>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</si>
  <si>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</si>
  <si>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</si>
  <si>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</si>
  <si>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</si>
  <si>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</si>
  <si>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</si>
  <si>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</si>
  <si>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</si>
  <si>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</si>
  <si>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</si>
  <si>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</si>
  <si>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</si>
  <si>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</si>
  <si>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</si>
  <si>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</si>
  <si>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</si>
  <si>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</si>
  <si>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</si>
  <si>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</si>
  <si>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</si>
  <si>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</si>
  <si>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</si>
  <si>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</si>
  <si>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</si>
  <si>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</si>
  <si>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</si>
  <si>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</si>
  <si>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</si>
  <si>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</si>
  <si>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</si>
  <si>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</si>
  <si>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</si>
  <si>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</si>
  <si>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</si>
  <si>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</si>
  <si>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</si>
  <si>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</si>
  <si>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</si>
  <si>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</si>
  <si>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</si>
  <si>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</si>
  <si>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</si>
  <si>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</si>
  <si>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</si>
  <si>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</si>
  <si>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</si>
  <si>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</si>
  <si>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</si>
  <si>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</si>
  <si>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</si>
  <si>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</si>
  <si>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</si>
  <si>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</si>
  <si>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</si>
  <si>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</si>
  <si>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</si>
  <si>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</si>
  <si>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</si>
  <si>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</si>
  <si>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</si>
  <si>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</si>
  <si>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</si>
  <si>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</si>
  <si>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</si>
  <si>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</si>
  <si>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</si>
  <si>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</si>
  <si>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</si>
  <si>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</si>
  <si>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</si>
  <si>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</si>
  <si>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</si>
  <si>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</si>
  <si>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</si>
  <si>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</si>
  <si>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</si>
  <si>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</si>
  <si>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</si>
  <si>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</si>
  <si>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</si>
  <si>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</si>
  <si>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</si>
  <si>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</si>
  <si>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</si>
  <si>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</si>
  <si>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</si>
  <si>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</si>
  <si>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</si>
  <si>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</si>
  <si>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</si>
  <si>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</si>
  <si>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</si>
  <si>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</si>
  <si>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</si>
  <si>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</si>
  <si>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</si>
  <si>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</si>
  <si>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</si>
  <si>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</si>
  <si>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</si>
  <si>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</si>
  <si>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</si>
  <si>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</si>
  <si>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</si>
  <si>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</si>
  <si>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</si>
  <si>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</si>
  <si>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</si>
  <si>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April 2020</t>
  </si>
  <si>
    <t xml:space="preserve"> Januar bis April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</si>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</sst>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April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118564</v>
      </c>
      <c r="F11" s="93">
        <v>189353</v>
      </c>
      <c r="G11" s="355">
        <f t="shared" ref="G11:G18" si="0">IF(AND(F11&gt; 0,E11&gt;0,E11&lt;=F11*6),E11/F11*100-100,"-")</f>
        <v>-37.384673070931008</v>
      </c>
      <c r="H11" s="93">
        <v>706038</v>
      </c>
      <c r="I11" s="93">
        <v>735229</v>
      </c>
      <c r="J11" s="355">
        <f t="shared" ref="J11:J18" si="1">IF(AND(I11&gt; 0,H11&gt;0,H11&lt;=I11*6),H11/I11*100-100,"-")</f>
        <v>-3.9703276122133389</v>
      </c>
    </row>
    <row r="12" spans="2:14" x14ac:dyDescent="0.2">
      <c r="B12" s="89"/>
      <c r="C12" s="17" t="s">
        <v>106</v>
      </c>
      <c r="D12" s="38">
        <v>2</v>
      </c>
      <c r="E12" s="93">
        <v>2476</v>
      </c>
      <c r="F12" s="93">
        <v>2577</v>
      </c>
      <c r="G12" s="355">
        <f t="shared" si="0"/>
        <v>-3.9192859914629423</v>
      </c>
      <c r="H12" s="93">
        <v>9889</v>
      </c>
      <c r="I12" s="93">
        <v>10746</v>
      </c>
      <c r="J12" s="355">
        <f t="shared" si="1"/>
        <v>-7.9750604876232956</v>
      </c>
    </row>
    <row r="13" spans="2:14" x14ac:dyDescent="0.2">
      <c r="B13" s="89"/>
      <c r="C13" s="17" t="s">
        <v>107</v>
      </c>
      <c r="D13" s="38">
        <v>3</v>
      </c>
      <c r="E13" s="93">
        <v>67539</v>
      </c>
      <c r="F13" s="93">
        <v>181398</v>
      </c>
      <c r="G13" s="355">
        <f t="shared" si="0"/>
        <v>-62.767505705685842</v>
      </c>
      <c r="H13" s="93">
        <v>359710</v>
      </c>
      <c r="I13" s="93">
        <v>585254</v>
      </c>
      <c r="J13" s="355">
        <f t="shared" si="1"/>
        <v>-38.537797264093875</v>
      </c>
    </row>
    <row r="14" spans="2:14" x14ac:dyDescent="0.2">
      <c r="B14" s="89"/>
      <c r="C14" s="17" t="s">
        <v>108</v>
      </c>
      <c r="D14" s="38">
        <v>4</v>
      </c>
      <c r="E14" s="93">
        <v>8529</v>
      </c>
      <c r="F14" s="93">
        <v>15606</v>
      </c>
      <c r="G14" s="355">
        <f t="shared" si="0"/>
        <v>-45.347943098808152</v>
      </c>
      <c r="H14" s="93">
        <v>62137</v>
      </c>
      <c r="I14" s="93">
        <v>62979</v>
      </c>
      <c r="J14" s="355">
        <f t="shared" si="1"/>
        <v>-1.3369535877038317</v>
      </c>
    </row>
    <row r="15" spans="2:14" x14ac:dyDescent="0.2">
      <c r="B15" s="89"/>
      <c r="C15" s="17" t="s">
        <v>109</v>
      </c>
      <c r="D15" s="38">
        <v>5</v>
      </c>
      <c r="E15" s="93">
        <v>10040</v>
      </c>
      <c r="F15" s="93">
        <v>15909</v>
      </c>
      <c r="G15" s="355">
        <f t="shared" si="0"/>
        <v>-36.891067948959709</v>
      </c>
      <c r="H15" s="93">
        <v>40635</v>
      </c>
      <c r="I15" s="93">
        <v>69826</v>
      </c>
      <c r="J15" s="355">
        <f t="shared" si="1"/>
        <v>-41.805344714003375</v>
      </c>
    </row>
    <row r="16" spans="2:14" x14ac:dyDescent="0.2">
      <c r="B16" s="89"/>
      <c r="C16" s="17" t="s">
        <v>110</v>
      </c>
      <c r="D16" s="38">
        <v>6</v>
      </c>
      <c r="E16" s="93">
        <v>107275</v>
      </c>
      <c r="F16" s="93">
        <v>190060</v>
      </c>
      <c r="G16" s="355">
        <f t="shared" si="0"/>
        <v>-43.557297695464591</v>
      </c>
      <c r="H16" s="93">
        <v>570171</v>
      </c>
      <c r="I16" s="93">
        <v>657741</v>
      </c>
      <c r="J16" s="355">
        <f t="shared" si="1"/>
        <v>-13.313751157370461</v>
      </c>
    </row>
    <row r="17" spans="2:10" x14ac:dyDescent="0.2">
      <c r="B17" s="89"/>
      <c r="C17" s="17" t="s">
        <v>111</v>
      </c>
      <c r="D17" s="38">
        <v>7</v>
      </c>
      <c r="E17" s="93">
        <v>11453</v>
      </c>
      <c r="F17" s="93">
        <v>11427</v>
      </c>
      <c r="G17" s="355">
        <f t="shared" si="0"/>
        <v>0.22753128555177682</v>
      </c>
      <c r="H17" s="93">
        <v>56346</v>
      </c>
      <c r="I17" s="93">
        <v>62632</v>
      </c>
      <c r="J17" s="355">
        <f t="shared" si="1"/>
        <v>-10.036403116617691</v>
      </c>
    </row>
    <row r="18" spans="2:10" x14ac:dyDescent="0.2">
      <c r="B18" s="105"/>
      <c r="C18" s="17" t="s">
        <v>112</v>
      </c>
      <c r="D18" s="38">
        <v>8</v>
      </c>
      <c r="E18" s="93">
        <v>89949</v>
      </c>
      <c r="F18" s="93">
        <v>147205</v>
      </c>
      <c r="G18" s="355">
        <f t="shared" si="0"/>
        <v>-38.895417954553167</v>
      </c>
      <c r="H18" s="93">
        <v>479173</v>
      </c>
      <c r="I18" s="93">
        <v>625576</v>
      </c>
      <c r="J18" s="355">
        <f t="shared" si="1"/>
        <v>-23.402911876414706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25258</v>
      </c>
      <c r="F21" s="93">
        <v>44957</v>
      </c>
      <c r="G21" s="355">
        <f t="shared" ref="G21:G34" si="2">IF(AND(F21&gt; 0,E21&gt;0,E21&lt;=F21*6),E21/F21*100-100,"-")</f>
        <v>-43.817425539960411</v>
      </c>
      <c r="H21" s="93">
        <v>131453</v>
      </c>
      <c r="I21" s="93">
        <v>173191</v>
      </c>
      <c r="J21" s="355">
        <f t="shared" ref="J21:J34" si="3">IF(AND(I21&gt; 0,H21&gt;0,H21&lt;=I21*6),H21/I21*100-100,"-")</f>
        <v>-24.09940470347766</v>
      </c>
    </row>
    <row r="22" spans="2:10" x14ac:dyDescent="0.2">
      <c r="B22" s="89"/>
      <c r="C22" s="17" t="s">
        <v>115</v>
      </c>
      <c r="D22" s="38">
        <v>10</v>
      </c>
      <c r="E22" s="93">
        <v>10036</v>
      </c>
      <c r="F22" s="93">
        <v>10607</v>
      </c>
      <c r="G22" s="355">
        <f t="shared" si="2"/>
        <v>-5.383237484679924</v>
      </c>
      <c r="H22" s="93">
        <v>44141</v>
      </c>
      <c r="I22" s="93">
        <v>42717</v>
      </c>
      <c r="J22" s="355">
        <f t="shared" si="3"/>
        <v>3.3335674321698576</v>
      </c>
    </row>
    <row r="23" spans="2:10" x14ac:dyDescent="0.2">
      <c r="B23" s="89"/>
      <c r="C23" s="17" t="s">
        <v>116</v>
      </c>
      <c r="D23" s="38">
        <v>11</v>
      </c>
      <c r="E23" s="93">
        <v>8612</v>
      </c>
      <c r="F23" s="93">
        <v>23186</v>
      </c>
      <c r="G23" s="355">
        <f t="shared" si="2"/>
        <v>-62.856896403001812</v>
      </c>
      <c r="H23" s="93">
        <v>71258</v>
      </c>
      <c r="I23" s="93">
        <v>89193</v>
      </c>
      <c r="J23" s="355">
        <f t="shared" si="3"/>
        <v>-20.108080230511362</v>
      </c>
    </row>
    <row r="24" spans="2:10" x14ac:dyDescent="0.2">
      <c r="B24" s="89"/>
      <c r="C24" s="17" t="s">
        <v>117</v>
      </c>
      <c r="D24" s="38">
        <v>12</v>
      </c>
      <c r="E24" s="93">
        <v>132</v>
      </c>
      <c r="F24" s="93">
        <v>117</v>
      </c>
      <c r="G24" s="355">
        <f t="shared" si="2"/>
        <v>12.820512820512818</v>
      </c>
      <c r="H24" s="93">
        <v>487</v>
      </c>
      <c r="I24" s="93">
        <v>289</v>
      </c>
      <c r="J24" s="355">
        <f t="shared" si="3"/>
        <v>68.512110726643613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2972</v>
      </c>
      <c r="F27" s="93">
        <v>4362</v>
      </c>
      <c r="G27" s="355">
        <f t="shared" si="2"/>
        <v>-31.866116460339285</v>
      </c>
      <c r="H27" s="93">
        <v>14251</v>
      </c>
      <c r="I27" s="93">
        <v>16681</v>
      </c>
      <c r="J27" s="355">
        <f t="shared" si="3"/>
        <v>-14.567471974102276</v>
      </c>
    </row>
    <row r="28" spans="2:10" x14ac:dyDescent="0.2">
      <c r="B28" s="89"/>
      <c r="C28" s="17" t="s">
        <v>121</v>
      </c>
      <c r="D28" s="38">
        <v>16</v>
      </c>
      <c r="E28" s="93">
        <v>124</v>
      </c>
      <c r="F28" s="93">
        <v>314</v>
      </c>
      <c r="G28" s="355">
        <f t="shared" si="2"/>
        <v>-60.509554140127385</v>
      </c>
      <c r="H28" s="93">
        <v>732</v>
      </c>
      <c r="I28" s="93">
        <v>1327</v>
      </c>
      <c r="J28" s="355">
        <f t="shared" si="3"/>
        <v>-44.837980406932928</v>
      </c>
    </row>
    <row r="29" spans="2:10" x14ac:dyDescent="0.2">
      <c r="B29" s="89"/>
      <c r="C29" s="17" t="s">
        <v>122</v>
      </c>
      <c r="D29" s="38">
        <v>17</v>
      </c>
      <c r="E29" s="93">
        <v>67962</v>
      </c>
      <c r="F29" s="93">
        <v>93397</v>
      </c>
      <c r="G29" s="355">
        <f t="shared" si="2"/>
        <v>-27.233208775442463</v>
      </c>
      <c r="H29" s="93">
        <v>426484</v>
      </c>
      <c r="I29" s="93">
        <v>371397</v>
      </c>
      <c r="J29" s="355">
        <f t="shared" si="3"/>
        <v>14.832376136586987</v>
      </c>
    </row>
    <row r="30" spans="2:10" x14ac:dyDescent="0.2">
      <c r="B30" s="89"/>
      <c r="C30" s="17" t="s">
        <v>124</v>
      </c>
      <c r="D30" s="38">
        <v>18</v>
      </c>
      <c r="E30" s="93">
        <v>14146</v>
      </c>
      <c r="F30" s="93">
        <v>21536</v>
      </c>
      <c r="G30" s="355">
        <f t="shared" si="2"/>
        <v>-34.314635958395243</v>
      </c>
      <c r="H30" s="93">
        <v>35235</v>
      </c>
      <c r="I30" s="93">
        <v>53805</v>
      </c>
      <c r="J30" s="355">
        <f t="shared" si="3"/>
        <v>-34.51352104822972</v>
      </c>
    </row>
    <row r="31" spans="2:10" x14ac:dyDescent="0.2">
      <c r="B31" s="89"/>
      <c r="C31" s="17" t="s">
        <v>125</v>
      </c>
      <c r="D31" s="38">
        <v>19</v>
      </c>
      <c r="E31" s="93">
        <v>2</v>
      </c>
      <c r="F31" s="93">
        <v>0</v>
      </c>
      <c r="G31" s="355" t="str">
        <f t="shared" si="2"/>
        <v>-</v>
      </c>
      <c r="H31" s="93">
        <v>131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20136</v>
      </c>
      <c r="F32" s="93">
        <v>22863</v>
      </c>
      <c r="G32" s="355">
        <f t="shared" si="2"/>
        <v>-11.927568560556352</v>
      </c>
      <c r="H32" s="93">
        <v>88135</v>
      </c>
      <c r="I32" s="93">
        <v>91113</v>
      </c>
      <c r="J32" s="355">
        <f t="shared" si="3"/>
        <v>-3.2684688244268045</v>
      </c>
    </row>
    <row r="33" spans="2:10" x14ac:dyDescent="0.2">
      <c r="B33" s="89"/>
      <c r="C33" s="17" t="s">
        <v>127</v>
      </c>
      <c r="D33" s="38">
        <v>21</v>
      </c>
      <c r="E33" s="93">
        <v>61984</v>
      </c>
      <c r="F33" s="93">
        <v>61944</v>
      </c>
      <c r="G33" s="355">
        <f t="shared" si="2"/>
        <v>6.4574454345873278E-2</v>
      </c>
      <c r="H33" s="93">
        <v>202135</v>
      </c>
      <c r="I33" s="93">
        <v>188959</v>
      </c>
      <c r="J33" s="355">
        <f t="shared" si="3"/>
        <v>6.9729412200530305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627189</v>
      </c>
      <c r="F34" s="129">
        <f>SUM(F11:F33)</f>
        <v>1036818</v>
      </c>
      <c r="G34" s="357">
        <f t="shared" si="2"/>
        <v>-39.508283999699081</v>
      </c>
      <c r="H34" s="75">
        <f>SUM(H11:H33)</f>
        <v>3298541</v>
      </c>
      <c r="I34" s="75">
        <f>SUM(I11:I33)</f>
        <v>3838655</v>
      </c>
      <c r="J34" s="357">
        <f t="shared" si="3"/>
        <v>-14.070397053134499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2218464</v>
      </c>
      <c r="F12" s="165"/>
      <c r="G12" s="166">
        <v>689</v>
      </c>
      <c r="H12" s="166">
        <v>706038</v>
      </c>
      <c r="I12" s="166">
        <v>100954</v>
      </c>
      <c r="J12" s="166">
        <v>0</v>
      </c>
      <c r="K12" s="166">
        <v>903669</v>
      </c>
      <c r="L12" s="166">
        <v>1575794</v>
      </c>
      <c r="M12" s="166">
        <f>E12-G12-H12+I12+J12+K12+L12</f>
        <v>4092154</v>
      </c>
    </row>
    <row r="13" spans="2:13" x14ac:dyDescent="0.2">
      <c r="B13" s="149"/>
      <c r="C13" s="137" t="s">
        <v>106</v>
      </c>
      <c r="D13" s="159">
        <v>2</v>
      </c>
      <c r="E13" s="164">
        <v>5859239</v>
      </c>
      <c r="F13" s="165"/>
      <c r="G13" s="166">
        <v>0</v>
      </c>
      <c r="H13" s="166">
        <v>9889</v>
      </c>
      <c r="I13" s="166">
        <v>0</v>
      </c>
      <c r="J13" s="166">
        <v>0</v>
      </c>
      <c r="K13" s="166">
        <v>13298</v>
      </c>
      <c r="L13" s="166">
        <v>378643</v>
      </c>
      <c r="M13" s="166">
        <f t="shared" ref="M13:M19" si="0">E13-G13-H13+I13+J13+K13+L13</f>
        <v>6241291</v>
      </c>
    </row>
    <row r="14" spans="2:13" x14ac:dyDescent="0.2">
      <c r="B14" s="149"/>
      <c r="C14" s="137" t="s">
        <v>107</v>
      </c>
      <c r="D14" s="159">
        <v>3</v>
      </c>
      <c r="E14" s="164">
        <v>817861</v>
      </c>
      <c r="F14" s="165"/>
      <c r="G14" s="166">
        <v>0</v>
      </c>
      <c r="H14" s="166">
        <v>359710</v>
      </c>
      <c r="I14" s="166">
        <v>1209678</v>
      </c>
      <c r="J14" s="166">
        <v>0</v>
      </c>
      <c r="K14" s="166">
        <v>8594</v>
      </c>
      <c r="L14" s="166">
        <v>189116</v>
      </c>
      <c r="M14" s="166">
        <f t="shared" si="0"/>
        <v>1865539</v>
      </c>
    </row>
    <row r="15" spans="2:13" x14ac:dyDescent="0.2">
      <c r="B15" s="149"/>
      <c r="C15" s="137" t="s">
        <v>108</v>
      </c>
      <c r="D15" s="159">
        <v>4</v>
      </c>
      <c r="E15" s="164">
        <v>9775943</v>
      </c>
      <c r="F15" s="165"/>
      <c r="G15" s="166">
        <v>770</v>
      </c>
      <c r="H15" s="166">
        <v>62137</v>
      </c>
      <c r="I15" s="166">
        <v>0</v>
      </c>
      <c r="J15" s="166">
        <v>0</v>
      </c>
      <c r="K15" s="166">
        <v>1612981</v>
      </c>
      <c r="L15" s="166">
        <v>3250229</v>
      </c>
      <c r="M15" s="166">
        <f t="shared" si="0"/>
        <v>14576246</v>
      </c>
    </row>
    <row r="16" spans="2:13" x14ac:dyDescent="0.2">
      <c r="B16" s="149"/>
      <c r="C16" s="137" t="s">
        <v>109</v>
      </c>
      <c r="D16" s="159">
        <v>5</v>
      </c>
      <c r="E16" s="164">
        <v>4621041</v>
      </c>
      <c r="F16" s="165"/>
      <c r="G16" s="166">
        <v>4903</v>
      </c>
      <c r="H16" s="166">
        <v>40635</v>
      </c>
      <c r="I16" s="166">
        <v>0</v>
      </c>
      <c r="J16" s="166">
        <v>5074</v>
      </c>
      <c r="K16" s="166">
        <v>221982</v>
      </c>
      <c r="L16" s="166">
        <v>1186371</v>
      </c>
      <c r="M16" s="166">
        <f t="shared" si="0"/>
        <v>5988930</v>
      </c>
    </row>
    <row r="17" spans="2:13" x14ac:dyDescent="0.2">
      <c r="B17" s="149"/>
      <c r="C17" s="137" t="s">
        <v>110</v>
      </c>
      <c r="D17" s="159">
        <v>6</v>
      </c>
      <c r="E17" s="164">
        <v>679692</v>
      </c>
      <c r="F17" s="165"/>
      <c r="G17" s="166">
        <v>0</v>
      </c>
      <c r="H17" s="166">
        <v>570171</v>
      </c>
      <c r="I17" s="166">
        <v>703</v>
      </c>
      <c r="J17" s="166">
        <v>1505</v>
      </c>
      <c r="K17" s="166">
        <v>138969</v>
      </c>
      <c r="L17" s="166">
        <v>29680</v>
      </c>
      <c r="M17" s="166">
        <f t="shared" si="0"/>
        <v>280378</v>
      </c>
    </row>
    <row r="18" spans="2:13" x14ac:dyDescent="0.2">
      <c r="B18" s="149"/>
      <c r="C18" s="137" t="s">
        <v>111</v>
      </c>
      <c r="D18" s="159">
        <v>7</v>
      </c>
      <c r="E18" s="164">
        <v>1256832</v>
      </c>
      <c r="F18" s="165"/>
      <c r="G18" s="166">
        <v>170957</v>
      </c>
      <c r="H18" s="166">
        <v>56346</v>
      </c>
      <c r="I18" s="166">
        <v>0</v>
      </c>
      <c r="J18" s="166">
        <v>42068</v>
      </c>
      <c r="K18" s="166">
        <v>0</v>
      </c>
      <c r="L18" s="166">
        <v>8093</v>
      </c>
      <c r="M18" s="166">
        <f t="shared" si="0"/>
        <v>1079690</v>
      </c>
    </row>
    <row r="19" spans="2:13" x14ac:dyDescent="0.2">
      <c r="B19" s="157"/>
      <c r="C19" s="137" t="s">
        <v>112</v>
      </c>
      <c r="D19" s="159">
        <v>8</v>
      </c>
      <c r="E19" s="164">
        <v>800265</v>
      </c>
      <c r="F19" s="165"/>
      <c r="G19" s="166">
        <v>1583</v>
      </c>
      <c r="H19" s="166">
        <v>479173</v>
      </c>
      <c r="I19" s="166">
        <v>11330</v>
      </c>
      <c r="J19" s="166">
        <v>10645</v>
      </c>
      <c r="K19" s="166">
        <v>299512</v>
      </c>
      <c r="L19" s="166">
        <v>156237</v>
      </c>
      <c r="M19" s="166">
        <f t="shared" si="0"/>
        <v>797233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935007</v>
      </c>
      <c r="F22" s="165"/>
      <c r="G22" s="166">
        <v>12747</v>
      </c>
      <c r="H22" s="166">
        <v>131453</v>
      </c>
      <c r="I22" s="166">
        <v>29958</v>
      </c>
      <c r="J22" s="166">
        <v>0</v>
      </c>
      <c r="K22" s="166">
        <v>103221</v>
      </c>
      <c r="L22" s="166">
        <v>408863</v>
      </c>
      <c r="M22" s="166">
        <f t="shared" ref="M22:M34" si="1">E22-G22-H22+I22+J22+K22+L22</f>
        <v>1332849</v>
      </c>
    </row>
    <row r="23" spans="2:13" x14ac:dyDescent="0.2">
      <c r="B23" s="149"/>
      <c r="C23" s="137" t="s">
        <v>115</v>
      </c>
      <c r="D23" s="159">
        <v>10</v>
      </c>
      <c r="E23" s="164">
        <v>1220148</v>
      </c>
      <c r="F23" s="165"/>
      <c r="G23" s="166">
        <v>1117833</v>
      </c>
      <c r="H23" s="166">
        <v>44141</v>
      </c>
      <c r="I23" s="166">
        <v>92713</v>
      </c>
      <c r="J23" s="166">
        <v>0</v>
      </c>
      <c r="K23" s="166">
        <v>0</v>
      </c>
      <c r="L23" s="166">
        <v>0</v>
      </c>
      <c r="M23" s="166">
        <f t="shared" si="1"/>
        <v>150887</v>
      </c>
    </row>
    <row r="24" spans="2:13" x14ac:dyDescent="0.2">
      <c r="B24" s="149"/>
      <c r="C24" s="137" t="s">
        <v>116</v>
      </c>
      <c r="D24" s="159">
        <v>11</v>
      </c>
      <c r="E24" s="164">
        <v>134313</v>
      </c>
      <c r="F24" s="165"/>
      <c r="G24" s="166">
        <v>0</v>
      </c>
      <c r="H24" s="166">
        <v>71258</v>
      </c>
      <c r="I24" s="166">
        <v>12349</v>
      </c>
      <c r="J24" s="166">
        <v>2835</v>
      </c>
      <c r="K24" s="166">
        <v>534</v>
      </c>
      <c r="L24" s="166">
        <v>33455</v>
      </c>
      <c r="M24" s="166">
        <f t="shared" si="1"/>
        <v>112228</v>
      </c>
    </row>
    <row r="25" spans="2:13" x14ac:dyDescent="0.2">
      <c r="B25" s="149"/>
      <c r="C25" s="137" t="s">
        <v>117</v>
      </c>
      <c r="D25" s="159">
        <v>12</v>
      </c>
      <c r="E25" s="164">
        <v>22018</v>
      </c>
      <c r="F25" s="165"/>
      <c r="G25" s="166">
        <v>0</v>
      </c>
      <c r="H25" s="166">
        <v>487</v>
      </c>
      <c r="I25" s="166">
        <v>24720</v>
      </c>
      <c r="J25" s="166">
        <v>0</v>
      </c>
      <c r="K25" s="166">
        <v>3100</v>
      </c>
      <c r="L25" s="166">
        <v>28667</v>
      </c>
      <c r="M25" s="166">
        <f t="shared" si="1"/>
        <v>78018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2160</v>
      </c>
      <c r="M26" s="166">
        <f t="shared" si="1"/>
        <v>2160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1269107</v>
      </c>
      <c r="F28" s="165"/>
      <c r="G28" s="166">
        <v>0</v>
      </c>
      <c r="H28" s="166">
        <v>14251</v>
      </c>
      <c r="I28" s="166">
        <v>0</v>
      </c>
      <c r="J28" s="166">
        <v>0</v>
      </c>
      <c r="K28" s="166">
        <v>24396</v>
      </c>
      <c r="L28" s="166">
        <v>1348187</v>
      </c>
      <c r="M28" s="166">
        <f t="shared" si="1"/>
        <v>2627439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732</v>
      </c>
      <c r="I29" s="166">
        <v>0</v>
      </c>
      <c r="J29" s="166">
        <v>0</v>
      </c>
      <c r="K29" s="166">
        <v>0</v>
      </c>
      <c r="L29" s="166">
        <v>6711</v>
      </c>
      <c r="M29" s="166">
        <f t="shared" si="1"/>
        <v>5983</v>
      </c>
    </row>
    <row r="30" spans="2:13" x14ac:dyDescent="0.2">
      <c r="B30" s="149"/>
      <c r="C30" s="469" t="s">
        <v>287</v>
      </c>
      <c r="D30" s="159">
        <v>17</v>
      </c>
      <c r="E30" s="164">
        <v>753563</v>
      </c>
      <c r="F30" s="170"/>
      <c r="G30" s="166">
        <v>0</v>
      </c>
      <c r="H30" s="166">
        <v>426484</v>
      </c>
      <c r="I30" s="166">
        <v>0</v>
      </c>
      <c r="J30" s="166">
        <v>89372</v>
      </c>
      <c r="K30" s="166">
        <v>12460</v>
      </c>
      <c r="L30" s="166">
        <v>276139</v>
      </c>
      <c r="M30" s="166">
        <f t="shared" si="1"/>
        <v>705050</v>
      </c>
    </row>
    <row r="31" spans="2:13" x14ac:dyDescent="0.2">
      <c r="B31" s="149"/>
      <c r="C31" s="137" t="s">
        <v>124</v>
      </c>
      <c r="D31" s="159">
        <v>18</v>
      </c>
      <c r="E31" s="164">
        <v>823751</v>
      </c>
      <c r="F31" s="165"/>
      <c r="G31" s="166">
        <v>0</v>
      </c>
      <c r="H31" s="166">
        <v>35235</v>
      </c>
      <c r="I31" s="166">
        <v>0</v>
      </c>
      <c r="J31" s="166">
        <v>0</v>
      </c>
      <c r="K31" s="166">
        <v>238</v>
      </c>
      <c r="L31" s="166">
        <v>15195</v>
      </c>
      <c r="M31" s="166">
        <f t="shared" si="1"/>
        <v>803949</v>
      </c>
    </row>
    <row r="32" spans="2:13" x14ac:dyDescent="0.2">
      <c r="B32" s="149"/>
      <c r="C32" s="137" t="s">
        <v>125</v>
      </c>
      <c r="D32" s="159">
        <v>19</v>
      </c>
      <c r="E32" s="164">
        <v>629230</v>
      </c>
      <c r="F32" s="165"/>
      <c r="G32" s="166">
        <v>213956</v>
      </c>
      <c r="H32" s="166">
        <v>131</v>
      </c>
      <c r="I32" s="166">
        <v>0</v>
      </c>
      <c r="J32" s="166">
        <v>0</v>
      </c>
      <c r="K32" s="166">
        <v>221437</v>
      </c>
      <c r="L32" s="166">
        <v>4268</v>
      </c>
      <c r="M32" s="166">
        <f t="shared" si="1"/>
        <v>640848</v>
      </c>
    </row>
    <row r="33" spans="2:13" x14ac:dyDescent="0.2">
      <c r="B33" s="149"/>
      <c r="C33" s="137" t="s">
        <v>126</v>
      </c>
      <c r="D33" s="159">
        <v>20</v>
      </c>
      <c r="E33" s="164">
        <v>107994</v>
      </c>
      <c r="F33" s="165"/>
      <c r="G33" s="166">
        <v>0</v>
      </c>
      <c r="H33" s="166">
        <v>88135</v>
      </c>
      <c r="I33" s="166">
        <v>0</v>
      </c>
      <c r="J33" s="166">
        <v>0</v>
      </c>
      <c r="K33" s="166">
        <v>50690</v>
      </c>
      <c r="L33" s="166">
        <v>53967</v>
      </c>
      <c r="M33" s="166">
        <f t="shared" si="1"/>
        <v>124516</v>
      </c>
    </row>
    <row r="34" spans="2:13" x14ac:dyDescent="0.2">
      <c r="B34" s="149"/>
      <c r="C34" s="137" t="s">
        <v>127</v>
      </c>
      <c r="D34" s="159">
        <v>21</v>
      </c>
      <c r="E34" s="164">
        <v>450102</v>
      </c>
      <c r="F34" s="165"/>
      <c r="G34" s="166">
        <v>198890</v>
      </c>
      <c r="H34" s="166">
        <v>202135</v>
      </c>
      <c r="I34" s="166">
        <v>357336</v>
      </c>
      <c r="J34" s="166">
        <v>0</v>
      </c>
      <c r="K34" s="166">
        <v>5</v>
      </c>
      <c r="L34" s="166">
        <v>53004</v>
      </c>
      <c r="M34" s="166">
        <f t="shared" si="1"/>
        <v>459422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32374574</v>
      </c>
      <c r="F35" s="175"/>
      <c r="G35" s="174">
        <f>SUM(G12:G34)</f>
        <v>1722328</v>
      </c>
      <c r="H35" s="174">
        <f t="shared" ref="H35:M35" si="2">SUM(H12:H34)</f>
        <v>3298541</v>
      </c>
      <c r="I35" s="174">
        <f t="shared" si="2"/>
        <v>1839741</v>
      </c>
      <c r="J35" s="174">
        <f t="shared" si="2"/>
        <v>151499</v>
      </c>
      <c r="K35" s="174">
        <f t="shared" si="2"/>
        <v>3615086</v>
      </c>
      <c r="L35" s="174">
        <f t="shared" si="2"/>
        <v>9004779</v>
      </c>
      <c r="M35" s="379">
        <f t="shared" si="2"/>
        <v>41964810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76227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13145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1032920</v>
      </c>
      <c r="F12" s="122">
        <v>0</v>
      </c>
      <c r="G12" s="122">
        <v>52370</v>
      </c>
      <c r="H12" s="122">
        <v>0</v>
      </c>
      <c r="I12" s="122"/>
      <c r="J12" s="123">
        <v>-5865</v>
      </c>
      <c r="K12" s="122">
        <v>34100</v>
      </c>
      <c r="L12" s="122">
        <f>E12-F12-G12-H12+J12-K12-M12</f>
        <v>-9656</v>
      </c>
      <c r="M12" s="122">
        <v>950241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1240305</v>
      </c>
      <c r="F13" s="122">
        <v>82419</v>
      </c>
      <c r="G13" s="122">
        <v>238029</v>
      </c>
      <c r="H13" s="122">
        <v>0</v>
      </c>
      <c r="I13" s="122"/>
      <c r="J13" s="123">
        <v>-45643</v>
      </c>
      <c r="K13" s="122">
        <v>-102244</v>
      </c>
      <c r="L13" s="122">
        <f t="shared" ref="L13:L19" si="0">E13-F13-G13-H13+J13-K13-M13</f>
        <v>-6033</v>
      </c>
      <c r="M13" s="122">
        <v>982491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442278</v>
      </c>
      <c r="F14" s="122">
        <v>8867</v>
      </c>
      <c r="G14" s="122">
        <v>223349</v>
      </c>
      <c r="H14" s="122">
        <v>0</v>
      </c>
      <c r="I14" s="122"/>
      <c r="J14" s="123">
        <v>50338</v>
      </c>
      <c r="K14" s="122">
        <v>-9893</v>
      </c>
      <c r="L14" s="122">
        <f t="shared" si="0"/>
        <v>6528</v>
      </c>
      <c r="M14" s="122">
        <v>263765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3314618</v>
      </c>
      <c r="F15" s="122">
        <v>49786</v>
      </c>
      <c r="G15" s="122">
        <v>374751</v>
      </c>
      <c r="H15" s="122">
        <v>0</v>
      </c>
      <c r="I15" s="122"/>
      <c r="J15" s="123">
        <v>-405290</v>
      </c>
      <c r="K15" s="122">
        <v>-80221</v>
      </c>
      <c r="L15" s="122">
        <f t="shared" si="0"/>
        <v>39251</v>
      </c>
      <c r="M15" s="122">
        <v>2525761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1603927</v>
      </c>
      <c r="F16" s="122">
        <v>79854</v>
      </c>
      <c r="G16" s="122">
        <v>63431</v>
      </c>
      <c r="H16" s="122">
        <v>39207</v>
      </c>
      <c r="I16" s="122"/>
      <c r="J16" s="123">
        <v>433627</v>
      </c>
      <c r="K16" s="122">
        <v>-18317</v>
      </c>
      <c r="L16" s="122">
        <f t="shared" si="0"/>
        <v>-9382</v>
      </c>
      <c r="M16" s="122">
        <v>1882761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98003</v>
      </c>
      <c r="F17" s="122">
        <v>50</v>
      </c>
      <c r="G17" s="122">
        <v>10628</v>
      </c>
      <c r="H17" s="122">
        <v>0</v>
      </c>
      <c r="I17" s="122"/>
      <c r="J17" s="123">
        <v>1459</v>
      </c>
      <c r="K17" s="122">
        <v>5547</v>
      </c>
      <c r="L17" s="122">
        <f t="shared" si="0"/>
        <v>1504</v>
      </c>
      <c r="M17" s="122">
        <v>81733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266960</v>
      </c>
      <c r="F18" s="122">
        <v>27442</v>
      </c>
      <c r="G18" s="122">
        <v>75600</v>
      </c>
      <c r="H18" s="122">
        <v>58214</v>
      </c>
      <c r="I18" s="122"/>
      <c r="J18" s="123">
        <v>30947</v>
      </c>
      <c r="K18" s="122">
        <v>91597</v>
      </c>
      <c r="L18" s="122">
        <f t="shared" si="0"/>
        <v>-14988</v>
      </c>
      <c r="M18" s="122">
        <v>60042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243332</v>
      </c>
      <c r="F19" s="122">
        <v>53</v>
      </c>
      <c r="G19" s="122">
        <v>78857</v>
      </c>
      <c r="H19" s="122">
        <v>0</v>
      </c>
      <c r="I19" s="122"/>
      <c r="J19" s="123">
        <v>39</v>
      </c>
      <c r="K19" s="122">
        <v>35335</v>
      </c>
      <c r="L19" s="122">
        <f t="shared" si="0"/>
        <v>-4898</v>
      </c>
      <c r="M19" s="122">
        <v>134024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331261</v>
      </c>
      <c r="F22" s="122">
        <v>2424</v>
      </c>
      <c r="G22" s="122">
        <v>15062</v>
      </c>
      <c r="H22" s="122">
        <v>0</v>
      </c>
      <c r="I22" s="122"/>
      <c r="J22" s="123">
        <v>0</v>
      </c>
      <c r="K22" s="122">
        <v>-2679</v>
      </c>
      <c r="L22" s="122">
        <f t="shared" ref="L22:L34" si="1">E22-F22-G22-H22+J22-K22-M22</f>
        <v>9422</v>
      </c>
      <c r="M22" s="122">
        <v>307032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30148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-231</v>
      </c>
      <c r="L23" s="122">
        <f t="shared" si="1"/>
        <v>-938</v>
      </c>
      <c r="M23" s="122">
        <v>31317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28223</v>
      </c>
      <c r="F24" s="122">
        <v>2915</v>
      </c>
      <c r="G24" s="122">
        <v>3986</v>
      </c>
      <c r="H24" s="122">
        <v>0</v>
      </c>
      <c r="I24" s="122"/>
      <c r="J24" s="123">
        <v>0</v>
      </c>
      <c r="K24" s="122">
        <v>2463</v>
      </c>
      <c r="L24" s="122">
        <f t="shared" si="1"/>
        <v>1975</v>
      </c>
      <c r="M24" s="122">
        <v>16884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12103</v>
      </c>
      <c r="F25" s="122">
        <v>1417</v>
      </c>
      <c r="G25" s="122">
        <v>1830</v>
      </c>
      <c r="H25" s="122">
        <v>0</v>
      </c>
      <c r="I25" s="122"/>
      <c r="J25" s="123">
        <v>-12</v>
      </c>
      <c r="K25" s="122">
        <v>484</v>
      </c>
      <c r="L25" s="122">
        <f t="shared" si="1"/>
        <v>377</v>
      </c>
      <c r="M25" s="122">
        <v>7983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298</v>
      </c>
      <c r="F26" s="122">
        <v>0</v>
      </c>
      <c r="G26" s="122">
        <v>134</v>
      </c>
      <c r="H26" s="122">
        <v>0</v>
      </c>
      <c r="I26" s="122"/>
      <c r="J26" s="123">
        <v>0</v>
      </c>
      <c r="K26" s="122">
        <v>22</v>
      </c>
      <c r="L26" s="122">
        <f t="shared" si="1"/>
        <v>3</v>
      </c>
      <c r="M26" s="122">
        <v>139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229754</v>
      </c>
      <c r="F28" s="122">
        <v>10532</v>
      </c>
      <c r="G28" s="122">
        <v>21408</v>
      </c>
      <c r="H28" s="122">
        <v>0</v>
      </c>
      <c r="I28" s="122"/>
      <c r="J28" s="123">
        <v>-31017</v>
      </c>
      <c r="K28" s="122">
        <v>-52744</v>
      </c>
      <c r="L28" s="122">
        <f t="shared" si="1"/>
        <v>149</v>
      </c>
      <c r="M28" s="122">
        <v>219392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1141</v>
      </c>
      <c r="F29" s="122">
        <v>1</v>
      </c>
      <c r="G29" s="122">
        <v>2</v>
      </c>
      <c r="H29" s="122">
        <v>0</v>
      </c>
      <c r="I29" s="122"/>
      <c r="J29" s="123">
        <v>0</v>
      </c>
      <c r="K29" s="122">
        <v>63</v>
      </c>
      <c r="L29" s="122">
        <f t="shared" si="1"/>
        <v>-84</v>
      </c>
      <c r="M29" s="122">
        <v>1159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133028</v>
      </c>
      <c r="F30" s="122">
        <v>28480</v>
      </c>
      <c r="G30" s="122">
        <v>55095</v>
      </c>
      <c r="H30" s="122">
        <v>0</v>
      </c>
      <c r="I30" s="122"/>
      <c r="J30" s="123">
        <v>-4547</v>
      </c>
      <c r="K30" s="122">
        <v>1263</v>
      </c>
      <c r="L30" s="122">
        <f t="shared" si="1"/>
        <v>-8106</v>
      </c>
      <c r="M30" s="122">
        <v>51749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253146</v>
      </c>
      <c r="F31" s="122">
        <v>8357</v>
      </c>
      <c r="G31" s="122">
        <v>116239</v>
      </c>
      <c r="H31" s="122">
        <v>0</v>
      </c>
      <c r="I31" s="122"/>
      <c r="J31" s="123">
        <v>2793</v>
      </c>
      <c r="K31" s="122">
        <v>-35477</v>
      </c>
      <c r="L31" s="122">
        <f t="shared" si="1"/>
        <v>-2470</v>
      </c>
      <c r="M31" s="122">
        <v>169290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135327</v>
      </c>
      <c r="F32" s="122">
        <v>437</v>
      </c>
      <c r="G32" s="122">
        <v>60142</v>
      </c>
      <c r="H32" s="122">
        <v>0</v>
      </c>
      <c r="I32" s="122"/>
      <c r="J32" s="123">
        <v>0</v>
      </c>
      <c r="K32" s="122">
        <v>-4303</v>
      </c>
      <c r="L32" s="122">
        <f t="shared" si="1"/>
        <v>-1758</v>
      </c>
      <c r="M32" s="122">
        <v>80809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31958</v>
      </c>
      <c r="F33" s="122">
        <v>5158</v>
      </c>
      <c r="G33" s="122">
        <v>12309</v>
      </c>
      <c r="H33" s="122">
        <v>0</v>
      </c>
      <c r="I33" s="122"/>
      <c r="J33" s="123">
        <v>0</v>
      </c>
      <c r="K33" s="122">
        <v>8843</v>
      </c>
      <c r="L33" s="122">
        <f t="shared" si="1"/>
        <v>-9756</v>
      </c>
      <c r="M33" s="122">
        <v>15404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65659</v>
      </c>
      <c r="F34" s="122">
        <v>0</v>
      </c>
      <c r="G34" s="122">
        <v>8037</v>
      </c>
      <c r="H34" s="122">
        <v>0</v>
      </c>
      <c r="I34" s="122"/>
      <c r="J34" s="123">
        <v>-26829</v>
      </c>
      <c r="K34" s="122">
        <v>-41967</v>
      </c>
      <c r="L34" s="122">
        <f t="shared" si="1"/>
        <v>-2521</v>
      </c>
      <c r="M34" s="122">
        <v>75281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9494389</v>
      </c>
      <c r="F35" s="127">
        <f>SUM(F12:F34)</f>
        <v>308192</v>
      </c>
      <c r="G35" s="127">
        <f>SUM(G12:G34)</f>
        <v>1411259</v>
      </c>
      <c r="H35" s="127">
        <f>SUM(H12:H34)</f>
        <v>97421</v>
      </c>
      <c r="I35" s="127"/>
      <c r="J35" s="128">
        <f>SUM(J12:J34)</f>
        <v>0</v>
      </c>
      <c r="K35" s="129">
        <f>SUM(K12:K34)</f>
        <v>-168359</v>
      </c>
      <c r="L35" s="129">
        <f>SUM(L12:L34)</f>
        <v>-11381</v>
      </c>
      <c r="M35" s="127">
        <f>SUM(M12:M34)</f>
        <v>7857257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394185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32842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7430230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52370</v>
      </c>
      <c r="F11" s="93">
        <v>49494</v>
      </c>
      <c r="G11" s="355">
        <f t="shared" ref="G11:G18" si="0">IF(AND(F11&gt; 0,E11&gt;0,E11&lt;=F11*6),E11/F11*100-100,"-")</f>
        <v>5.8108053501434398</v>
      </c>
      <c r="H11" s="93">
        <v>133851</v>
      </c>
      <c r="I11" s="93">
        <v>104392</v>
      </c>
      <c r="J11" s="355">
        <f t="shared" ref="J11:J18" si="1">IF(AND(I11&gt; 0,H11&gt;0,H11&lt;=I11*6),H11/I11*100-100,"-")</f>
        <v>28.219595371292826</v>
      </c>
    </row>
    <row r="12" spans="2:14" x14ac:dyDescent="0.2">
      <c r="B12" s="89"/>
      <c r="C12" s="17" t="s">
        <v>106</v>
      </c>
      <c r="D12" s="38">
        <v>2</v>
      </c>
      <c r="E12" s="93">
        <v>320448</v>
      </c>
      <c r="F12" s="93">
        <v>207630</v>
      </c>
      <c r="G12" s="355">
        <f t="shared" si="0"/>
        <v>54.336078601358196</v>
      </c>
      <c r="H12" s="93">
        <v>1054900</v>
      </c>
      <c r="I12" s="93">
        <v>911565</v>
      </c>
      <c r="J12" s="355">
        <f t="shared" si="1"/>
        <v>15.724056978931841</v>
      </c>
    </row>
    <row r="13" spans="2:14" x14ac:dyDescent="0.2">
      <c r="B13" s="89"/>
      <c r="C13" s="17" t="s">
        <v>107</v>
      </c>
      <c r="D13" s="38">
        <v>3</v>
      </c>
      <c r="E13" s="93">
        <v>232216</v>
      </c>
      <c r="F13" s="93">
        <v>183678</v>
      </c>
      <c r="G13" s="355">
        <f t="shared" si="0"/>
        <v>26.425592613159978</v>
      </c>
      <c r="H13" s="93">
        <v>878906</v>
      </c>
      <c r="I13" s="93">
        <v>674272</v>
      </c>
      <c r="J13" s="355">
        <f t="shared" si="1"/>
        <v>30.348879977219866</v>
      </c>
    </row>
    <row r="14" spans="2:14" x14ac:dyDescent="0.2">
      <c r="B14" s="89"/>
      <c r="C14" s="17" t="s">
        <v>108</v>
      </c>
      <c r="D14" s="38">
        <v>4</v>
      </c>
      <c r="E14" s="93">
        <v>424537</v>
      </c>
      <c r="F14" s="93">
        <v>523885</v>
      </c>
      <c r="G14" s="355">
        <f t="shared" si="0"/>
        <v>-18.963703866306531</v>
      </c>
      <c r="H14" s="93">
        <v>2095448</v>
      </c>
      <c r="I14" s="93">
        <v>2069195</v>
      </c>
      <c r="J14" s="355">
        <f t="shared" si="1"/>
        <v>1.2687542740051043</v>
      </c>
    </row>
    <row r="15" spans="2:14" x14ac:dyDescent="0.2">
      <c r="B15" s="89"/>
      <c r="C15" s="17" t="s">
        <v>109</v>
      </c>
      <c r="D15" s="38">
        <v>5</v>
      </c>
      <c r="E15" s="93">
        <v>143285</v>
      </c>
      <c r="F15" s="93">
        <v>51184</v>
      </c>
      <c r="G15" s="355">
        <f t="shared" si="0"/>
        <v>179.94099718662085</v>
      </c>
      <c r="H15" s="93">
        <v>479211</v>
      </c>
      <c r="I15" s="93">
        <v>310701</v>
      </c>
      <c r="J15" s="355">
        <f t="shared" si="1"/>
        <v>54.23542248013365</v>
      </c>
    </row>
    <row r="16" spans="2:14" x14ac:dyDescent="0.2">
      <c r="B16" s="89"/>
      <c r="C16" s="17" t="s">
        <v>110</v>
      </c>
      <c r="D16" s="38">
        <v>6</v>
      </c>
      <c r="E16" s="93">
        <v>10678</v>
      </c>
      <c r="F16" s="93">
        <v>13782</v>
      </c>
      <c r="G16" s="355">
        <f t="shared" si="0"/>
        <v>-22.522130314903492</v>
      </c>
      <c r="H16" s="93">
        <v>54842</v>
      </c>
      <c r="I16" s="93">
        <v>42271</v>
      </c>
      <c r="J16" s="355">
        <f t="shared" si="1"/>
        <v>29.739064606940929</v>
      </c>
    </row>
    <row r="17" spans="2:10" x14ac:dyDescent="0.2">
      <c r="B17" s="89"/>
      <c r="C17" s="17" t="s">
        <v>111</v>
      </c>
      <c r="D17" s="38">
        <v>7</v>
      </c>
      <c r="E17" s="93">
        <v>103042</v>
      </c>
      <c r="F17" s="93">
        <v>72590</v>
      </c>
      <c r="G17" s="355">
        <f t="shared" si="0"/>
        <v>41.950681912109104</v>
      </c>
      <c r="H17" s="93">
        <v>475610</v>
      </c>
      <c r="I17" s="93">
        <v>468031</v>
      </c>
      <c r="J17" s="355">
        <f t="shared" si="1"/>
        <v>1.619337180656828</v>
      </c>
    </row>
    <row r="18" spans="2:10" x14ac:dyDescent="0.2">
      <c r="B18" s="105"/>
      <c r="C18" s="17" t="s">
        <v>112</v>
      </c>
      <c r="D18" s="38">
        <v>8</v>
      </c>
      <c r="E18" s="93">
        <v>78910</v>
      </c>
      <c r="F18" s="93">
        <v>78203</v>
      </c>
      <c r="G18" s="355">
        <f t="shared" si="0"/>
        <v>0.90405738910273215</v>
      </c>
      <c r="H18" s="93">
        <v>347647</v>
      </c>
      <c r="I18" s="93">
        <v>540168</v>
      </c>
      <c r="J18" s="355">
        <f t="shared" si="1"/>
        <v>-35.640948741872904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17486</v>
      </c>
      <c r="F21" s="93">
        <v>21173</v>
      </c>
      <c r="G21" s="355">
        <f t="shared" ref="G21:G34" si="2">IF(AND(F21&gt; 0,E21&gt;0,E21&lt;=F21*6),E21/F21*100-100,"-")</f>
        <v>-17.413687243187084</v>
      </c>
      <c r="H21" s="93">
        <v>58392</v>
      </c>
      <c r="I21" s="93">
        <v>67853</v>
      </c>
      <c r="J21" s="355">
        <f t="shared" ref="J21:J34" si="3">IF(AND(I21&gt; 0,H21&gt;0,H21&lt;=I21*6),H21/I21*100-100,"-")</f>
        <v>-13.943377595684794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6901</v>
      </c>
      <c r="F23" s="93">
        <v>33368</v>
      </c>
      <c r="G23" s="355">
        <f t="shared" si="2"/>
        <v>-79.31850875089907</v>
      </c>
      <c r="H23" s="93">
        <v>46793</v>
      </c>
      <c r="I23" s="93">
        <v>66123</v>
      </c>
      <c r="J23" s="355">
        <f t="shared" si="3"/>
        <v>-29.23339836365561</v>
      </c>
    </row>
    <row r="24" spans="2:10" x14ac:dyDescent="0.2">
      <c r="B24" s="89"/>
      <c r="C24" s="17" t="s">
        <v>117</v>
      </c>
      <c r="D24" s="38">
        <v>12</v>
      </c>
      <c r="E24" s="93">
        <v>3247</v>
      </c>
      <c r="F24" s="93">
        <v>4860</v>
      </c>
      <c r="G24" s="355">
        <f t="shared" si="2"/>
        <v>-33.189300411522638</v>
      </c>
      <c r="H24" s="93">
        <v>30876</v>
      </c>
      <c r="I24" s="93">
        <v>17761</v>
      </c>
      <c r="J24" s="355">
        <f t="shared" si="3"/>
        <v>73.841562975057712</v>
      </c>
    </row>
    <row r="25" spans="2:10" x14ac:dyDescent="0.2">
      <c r="B25" s="89"/>
      <c r="C25" s="17" t="s">
        <v>118</v>
      </c>
      <c r="D25" s="38">
        <v>13</v>
      </c>
      <c r="E25" s="93">
        <v>134</v>
      </c>
      <c r="F25" s="93">
        <v>272</v>
      </c>
      <c r="G25" s="355">
        <f t="shared" si="2"/>
        <v>-50.735294117647058</v>
      </c>
      <c r="H25" s="93">
        <v>443</v>
      </c>
      <c r="I25" s="93">
        <v>715</v>
      </c>
      <c r="J25" s="355">
        <f t="shared" si="3"/>
        <v>-38.041958041958047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31940</v>
      </c>
      <c r="F27" s="93">
        <v>106142</v>
      </c>
      <c r="G27" s="355">
        <f t="shared" si="2"/>
        <v>-69.908236136496384</v>
      </c>
      <c r="H27" s="93">
        <v>370010</v>
      </c>
      <c r="I27" s="93">
        <v>434752</v>
      </c>
      <c r="J27" s="355">
        <f t="shared" si="3"/>
        <v>-14.89170837626969</v>
      </c>
    </row>
    <row r="28" spans="2:10" x14ac:dyDescent="0.2">
      <c r="B28" s="89"/>
      <c r="C28" s="17" t="s">
        <v>121</v>
      </c>
      <c r="D28" s="38">
        <v>16</v>
      </c>
      <c r="E28" s="93">
        <v>3</v>
      </c>
      <c r="F28" s="93">
        <v>2</v>
      </c>
      <c r="G28" s="355">
        <f t="shared" si="2"/>
        <v>50</v>
      </c>
      <c r="H28" s="93">
        <v>9</v>
      </c>
      <c r="I28" s="93">
        <v>49</v>
      </c>
      <c r="J28" s="355">
        <f t="shared" si="3"/>
        <v>-81.632653061224488</v>
      </c>
    </row>
    <row r="29" spans="2:10" x14ac:dyDescent="0.2">
      <c r="B29" s="89"/>
      <c r="C29" s="17" t="s">
        <v>122</v>
      </c>
      <c r="D29" s="38">
        <v>17</v>
      </c>
      <c r="E29" s="93">
        <v>83575</v>
      </c>
      <c r="F29" s="93">
        <v>132082</v>
      </c>
      <c r="G29" s="355">
        <f t="shared" si="2"/>
        <v>-36.724913311427756</v>
      </c>
      <c r="H29" s="93">
        <v>495349</v>
      </c>
      <c r="I29" s="93">
        <v>548187</v>
      </c>
      <c r="J29" s="355">
        <f t="shared" si="3"/>
        <v>-9.6386816907369166</v>
      </c>
    </row>
    <row r="30" spans="2:10" x14ac:dyDescent="0.2">
      <c r="B30" s="89"/>
      <c r="C30" s="17" t="s">
        <v>124</v>
      </c>
      <c r="D30" s="38">
        <v>18</v>
      </c>
      <c r="E30" s="93">
        <v>124596</v>
      </c>
      <c r="F30" s="93">
        <v>170959</v>
      </c>
      <c r="G30" s="355">
        <f t="shared" si="2"/>
        <v>-27.119367801636656</v>
      </c>
      <c r="H30" s="93">
        <v>439623</v>
      </c>
      <c r="I30" s="93">
        <v>541844</v>
      </c>
      <c r="J30" s="355">
        <f t="shared" si="3"/>
        <v>-18.865392991340684</v>
      </c>
    </row>
    <row r="31" spans="2:10" x14ac:dyDescent="0.2">
      <c r="B31" s="89"/>
      <c r="C31" s="17" t="s">
        <v>125</v>
      </c>
      <c r="D31" s="38">
        <v>19</v>
      </c>
      <c r="E31" s="93">
        <v>60579</v>
      </c>
      <c r="F31" s="93">
        <v>64515</v>
      </c>
      <c r="G31" s="355">
        <f t="shared" si="2"/>
        <v>-6.1009067658684017</v>
      </c>
      <c r="H31" s="93">
        <v>309848</v>
      </c>
      <c r="I31" s="93">
        <v>256296</v>
      </c>
      <c r="J31" s="355">
        <f t="shared" si="3"/>
        <v>20.894590629584542</v>
      </c>
    </row>
    <row r="32" spans="2:10" x14ac:dyDescent="0.2">
      <c r="B32" s="89"/>
      <c r="C32" s="17" t="s">
        <v>126</v>
      </c>
      <c r="D32" s="38">
        <v>20</v>
      </c>
      <c r="E32" s="93">
        <v>17467</v>
      </c>
      <c r="F32" s="93">
        <v>16666</v>
      </c>
      <c r="G32" s="355">
        <f t="shared" si="2"/>
        <v>4.8061922476898928</v>
      </c>
      <c r="H32" s="93">
        <v>80034</v>
      </c>
      <c r="I32" s="93">
        <v>81216</v>
      </c>
      <c r="J32" s="355">
        <f t="shared" si="3"/>
        <v>-1.4553782505910249</v>
      </c>
    </row>
    <row r="33" spans="2:10" x14ac:dyDescent="0.2">
      <c r="B33" s="89"/>
      <c r="C33" s="17" t="s">
        <v>127</v>
      </c>
      <c r="D33" s="38">
        <v>21</v>
      </c>
      <c r="E33" s="93">
        <v>8037</v>
      </c>
      <c r="F33" s="93">
        <v>10259</v>
      </c>
      <c r="G33" s="355">
        <f t="shared" si="2"/>
        <v>-21.659031094648611</v>
      </c>
      <c r="H33" s="93">
        <v>35680</v>
      </c>
      <c r="I33" s="93">
        <v>37187</v>
      </c>
      <c r="J33" s="355">
        <f t="shared" si="3"/>
        <v>-4.0524914620700798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1719451</v>
      </c>
      <c r="F34" s="129">
        <f>SUM(F11:F33)</f>
        <v>1740744</v>
      </c>
      <c r="G34" s="357">
        <f t="shared" si="2"/>
        <v>-1.2232126033466102</v>
      </c>
      <c r="H34" s="75">
        <f>SUM(H11:H33)</f>
        <v>7387472</v>
      </c>
      <c r="I34" s="75">
        <f>SUM(I11:I33)</f>
        <v>7172578</v>
      </c>
      <c r="J34" s="357">
        <f t="shared" si="3"/>
        <v>2.9960496769780605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39207</v>
      </c>
      <c r="F15" s="93">
        <v>52680</v>
      </c>
      <c r="G15" s="355">
        <f t="shared" si="0"/>
        <v>-25.575170842824605</v>
      </c>
      <c r="H15" s="93">
        <v>188328</v>
      </c>
      <c r="I15" s="93">
        <v>215634</v>
      </c>
      <c r="J15" s="355">
        <f t="shared" si="1"/>
        <v>-12.663123626144298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58214</v>
      </c>
      <c r="F17" s="93">
        <v>61601</v>
      </c>
      <c r="G17" s="355">
        <f t="shared" si="0"/>
        <v>-5.4982873654648472</v>
      </c>
      <c r="H17" s="93">
        <v>289202</v>
      </c>
      <c r="I17" s="93">
        <v>284634</v>
      </c>
      <c r="J17" s="355">
        <f t="shared" si="1"/>
        <v>1.6048680059304274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97421</v>
      </c>
      <c r="F34" s="129">
        <f>SUM(F11:F33)</f>
        <v>114281</v>
      </c>
      <c r="G34" s="357">
        <f t="shared" si="2"/>
        <v>-14.75310856572834</v>
      </c>
      <c r="H34" s="75">
        <f>SUM(H11:H33)</f>
        <v>477530</v>
      </c>
      <c r="I34" s="75">
        <f>SUM(I11:I33)</f>
        <v>500268</v>
      </c>
      <c r="J34" s="357">
        <f t="shared" si="3"/>
        <v>-4.5451637922073758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950241</v>
      </c>
      <c r="F11" s="123"/>
      <c r="G11" s="123">
        <v>770910</v>
      </c>
      <c r="H11" s="355">
        <f>IF(AND(G11&gt; 0,E11&gt;0,E11&lt;=G11*6),E11/G11*100-100,"-")</f>
        <v>23.262248511499408</v>
      </c>
      <c r="I11" s="187">
        <v>3914102</v>
      </c>
      <c r="J11" s="123"/>
      <c r="K11" s="123">
        <v>4135907</v>
      </c>
      <c r="L11" s="355">
        <f t="shared" ref="L11:L18" si="0">IF(AND(K11&gt; 0,I11&gt;0,I11&lt;=K11*6),I11/K11*100-100,"-")</f>
        <v>-5.3629107230892714</v>
      </c>
    </row>
    <row r="12" spans="1:14" x14ac:dyDescent="0.2">
      <c r="B12" s="89"/>
      <c r="C12" s="17" t="s">
        <v>106</v>
      </c>
      <c r="D12" s="38">
        <v>2</v>
      </c>
      <c r="E12" s="371">
        <v>982491</v>
      </c>
      <c r="F12" s="195" t="s">
        <v>123</v>
      </c>
      <c r="G12" s="123">
        <v>1474942</v>
      </c>
      <c r="H12" s="355">
        <f t="shared" ref="H12:H18" si="1">IF(AND(G12&gt; 0,E12&gt;0,E12&lt;=G12*6),E12/G12*100-100,"-")</f>
        <v>-33.387821351619252</v>
      </c>
      <c r="I12" s="187">
        <v>5122816</v>
      </c>
      <c r="J12" s="196" t="s">
        <v>168</v>
      </c>
      <c r="K12" s="123">
        <v>5581322</v>
      </c>
      <c r="L12" s="355">
        <f t="shared" si="0"/>
        <v>-8.2150071255519777</v>
      </c>
    </row>
    <row r="13" spans="1:14" x14ac:dyDescent="0.2">
      <c r="B13" s="89"/>
      <c r="C13" s="17" t="s">
        <v>107</v>
      </c>
      <c r="D13" s="38">
        <v>3</v>
      </c>
      <c r="E13" s="371">
        <v>263765</v>
      </c>
      <c r="F13" s="123"/>
      <c r="G13" s="123">
        <v>265594</v>
      </c>
      <c r="H13" s="355">
        <f t="shared" si="1"/>
        <v>-0.68864507481343651</v>
      </c>
      <c r="I13" s="187">
        <v>1197166</v>
      </c>
      <c r="J13" s="197"/>
      <c r="K13" s="123">
        <v>1182899</v>
      </c>
      <c r="L13" s="355">
        <f t="shared" si="0"/>
        <v>1.2061046632045418</v>
      </c>
    </row>
    <row r="14" spans="1:14" x14ac:dyDescent="0.2">
      <c r="B14" s="89"/>
      <c r="C14" s="17" t="s">
        <v>108</v>
      </c>
      <c r="D14" s="38">
        <v>4</v>
      </c>
      <c r="E14" s="371">
        <v>2525761</v>
      </c>
      <c r="F14" s="123"/>
      <c r="G14" s="123">
        <v>3230055</v>
      </c>
      <c r="H14" s="355">
        <f t="shared" si="1"/>
        <v>-21.804396519563909</v>
      </c>
      <c r="I14" s="187">
        <v>11288058</v>
      </c>
      <c r="J14" s="197"/>
      <c r="K14" s="123">
        <v>12255309</v>
      </c>
      <c r="L14" s="355">
        <f t="shared" si="0"/>
        <v>-7.8925060151482143</v>
      </c>
    </row>
    <row r="15" spans="1:14" x14ac:dyDescent="0.2">
      <c r="B15" s="89"/>
      <c r="C15" s="17" t="s">
        <v>109</v>
      </c>
      <c r="D15" s="38">
        <v>5</v>
      </c>
      <c r="E15" s="371">
        <v>1882761</v>
      </c>
      <c r="F15" s="195" t="s">
        <v>167</v>
      </c>
      <c r="G15" s="123">
        <v>991901</v>
      </c>
      <c r="H15" s="355">
        <f t="shared" si="1"/>
        <v>89.813398716202528</v>
      </c>
      <c r="I15" s="187">
        <v>6627876</v>
      </c>
      <c r="J15" s="195" t="s">
        <v>352</v>
      </c>
      <c r="K15" s="123">
        <v>5489761</v>
      </c>
      <c r="L15" s="355">
        <f t="shared" si="0"/>
        <v>20.7315946905521</v>
      </c>
    </row>
    <row r="16" spans="1:14" x14ac:dyDescent="0.2">
      <c r="B16" s="89"/>
      <c r="C16" s="17" t="s">
        <v>110</v>
      </c>
      <c r="D16" s="38">
        <v>6</v>
      </c>
      <c r="E16" s="371">
        <v>81733</v>
      </c>
      <c r="F16" s="123"/>
      <c r="G16" s="123">
        <v>32957</v>
      </c>
      <c r="H16" s="355">
        <f t="shared" si="1"/>
        <v>147.99890766756681</v>
      </c>
      <c r="I16" s="187">
        <v>341425</v>
      </c>
      <c r="J16" s="197"/>
      <c r="K16" s="123">
        <v>154121</v>
      </c>
      <c r="L16" s="355">
        <f t="shared" si="0"/>
        <v>121.53048578714129</v>
      </c>
    </row>
    <row r="17" spans="2:12" x14ac:dyDescent="0.2">
      <c r="B17" s="89"/>
      <c r="C17" s="17" t="s">
        <v>111</v>
      </c>
      <c r="D17" s="38">
        <v>7</v>
      </c>
      <c r="E17" s="371">
        <v>60042</v>
      </c>
      <c r="F17" s="195" t="s">
        <v>166</v>
      </c>
      <c r="G17" s="123">
        <v>155808</v>
      </c>
      <c r="H17" s="355">
        <f t="shared" si="1"/>
        <v>-61.464109673444241</v>
      </c>
      <c r="I17" s="187">
        <v>200395</v>
      </c>
      <c r="J17" s="196" t="s">
        <v>353</v>
      </c>
      <c r="K17" s="123">
        <v>613570</v>
      </c>
      <c r="L17" s="355">
        <f t="shared" si="0"/>
        <v>-67.339504864970593</v>
      </c>
    </row>
    <row r="18" spans="2:12" x14ac:dyDescent="0.2">
      <c r="B18" s="105"/>
      <c r="C18" s="17" t="s">
        <v>112</v>
      </c>
      <c r="D18" s="38">
        <v>8</v>
      </c>
      <c r="E18" s="371">
        <v>134024</v>
      </c>
      <c r="F18" s="123"/>
      <c r="G18" s="123">
        <v>115095</v>
      </c>
      <c r="H18" s="355">
        <f t="shared" si="1"/>
        <v>16.446413832051789</v>
      </c>
      <c r="I18" s="187">
        <v>489814</v>
      </c>
      <c r="J18" s="197"/>
      <c r="K18" s="123">
        <v>460187</v>
      </c>
      <c r="L18" s="355">
        <f t="shared" si="0"/>
        <v>6.4380349727393309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307032</v>
      </c>
      <c r="F21" s="123"/>
      <c r="G21" s="123">
        <v>362335</v>
      </c>
      <c r="H21" s="355">
        <f t="shared" ref="H21:H36" si="2">IF(AND(G21&gt; 0,E21&gt;0,E21&lt;=G21*6),E21/G21*100-100,"-")</f>
        <v>-15.262947272551642</v>
      </c>
      <c r="I21" s="187">
        <v>1236079</v>
      </c>
      <c r="J21" s="123"/>
      <c r="K21" s="123">
        <v>1302806</v>
      </c>
      <c r="L21" s="355">
        <f t="shared" ref="L21:L36" si="3">IF(AND(K21&gt; 0,I21&gt;0,I21&lt;=K21*6),I21/K21*100-100,"-")</f>
        <v>-5.121790965040077</v>
      </c>
    </row>
    <row r="22" spans="2:12" x14ac:dyDescent="0.2">
      <c r="B22" s="89"/>
      <c r="C22" s="17" t="s">
        <v>115</v>
      </c>
      <c r="D22" s="38">
        <v>10</v>
      </c>
      <c r="E22" s="371">
        <v>31317</v>
      </c>
      <c r="F22" s="123"/>
      <c r="G22" s="123">
        <v>38725</v>
      </c>
      <c r="H22" s="355">
        <f t="shared" si="2"/>
        <v>-19.129761136216914</v>
      </c>
      <c r="I22" s="187">
        <v>147160</v>
      </c>
      <c r="J22" s="197"/>
      <c r="K22" s="123">
        <v>146703</v>
      </c>
      <c r="L22" s="355">
        <f t="shared" si="3"/>
        <v>0.31151373864202014</v>
      </c>
    </row>
    <row r="23" spans="2:12" x14ac:dyDescent="0.2">
      <c r="B23" s="89"/>
      <c r="C23" s="17" t="s">
        <v>116</v>
      </c>
      <c r="D23" s="38">
        <v>11</v>
      </c>
      <c r="E23" s="371">
        <v>16884</v>
      </c>
      <c r="F23" s="123"/>
      <c r="G23" s="123">
        <v>8558</v>
      </c>
      <c r="H23" s="355">
        <f t="shared" si="2"/>
        <v>97.289086235101649</v>
      </c>
      <c r="I23" s="187">
        <v>53775</v>
      </c>
      <c r="J23" s="197"/>
      <c r="K23" s="123">
        <v>36590</v>
      </c>
      <c r="L23" s="355">
        <f t="shared" si="3"/>
        <v>46.966384257994008</v>
      </c>
    </row>
    <row r="24" spans="2:12" x14ac:dyDescent="0.2">
      <c r="B24" s="89"/>
      <c r="C24" s="17" t="s">
        <v>117</v>
      </c>
      <c r="D24" s="38">
        <v>12</v>
      </c>
      <c r="E24" s="371">
        <v>7983</v>
      </c>
      <c r="F24" s="123"/>
      <c r="G24" s="123">
        <v>8750</v>
      </c>
      <c r="H24" s="355">
        <f t="shared" si="2"/>
        <v>-8.7657142857142816</v>
      </c>
      <c r="I24" s="187">
        <v>46567</v>
      </c>
      <c r="J24" s="197"/>
      <c r="K24" s="123">
        <v>41757</v>
      </c>
      <c r="L24" s="355">
        <f t="shared" si="3"/>
        <v>11.519026750005978</v>
      </c>
    </row>
    <row r="25" spans="2:12" x14ac:dyDescent="0.2">
      <c r="B25" s="89"/>
      <c r="C25" s="17" t="s">
        <v>118</v>
      </c>
      <c r="D25" s="38">
        <v>13</v>
      </c>
      <c r="E25" s="371">
        <v>139</v>
      </c>
      <c r="F25" s="123"/>
      <c r="G25" s="123">
        <v>751</v>
      </c>
      <c r="H25" s="355">
        <f t="shared" si="2"/>
        <v>-81.491344873502001</v>
      </c>
      <c r="I25" s="187">
        <v>1808</v>
      </c>
      <c r="J25" s="197"/>
      <c r="K25" s="123">
        <v>2034</v>
      </c>
      <c r="L25" s="355">
        <f t="shared" si="3"/>
        <v>-11.111111111111114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219392</v>
      </c>
      <c r="F27" s="123"/>
      <c r="G27" s="123">
        <v>925260</v>
      </c>
      <c r="H27" s="355">
        <f t="shared" si="2"/>
        <v>-76.28861076886497</v>
      </c>
      <c r="I27" s="187">
        <v>2248117</v>
      </c>
      <c r="J27" s="197"/>
      <c r="K27" s="123">
        <v>3253449</v>
      </c>
      <c r="L27" s="355">
        <f t="shared" si="3"/>
        <v>-30.900499746576642</v>
      </c>
    </row>
    <row r="28" spans="2:12" x14ac:dyDescent="0.2">
      <c r="B28" s="89"/>
      <c r="C28" s="17" t="s">
        <v>121</v>
      </c>
      <c r="D28" s="38">
        <v>16</v>
      </c>
      <c r="E28" s="371">
        <v>1159</v>
      </c>
      <c r="F28" s="123"/>
      <c r="G28" s="123">
        <v>1535</v>
      </c>
      <c r="H28" s="355">
        <f t="shared" si="2"/>
        <v>-24.495114006514669</v>
      </c>
      <c r="I28" s="187">
        <v>6161</v>
      </c>
      <c r="J28" s="197"/>
      <c r="K28" s="123">
        <v>5785</v>
      </c>
      <c r="L28" s="355">
        <f t="shared" si="3"/>
        <v>6.4995678478824601</v>
      </c>
    </row>
    <row r="29" spans="2:12" x14ac:dyDescent="0.2">
      <c r="B29" s="89"/>
      <c r="C29" s="17" t="s">
        <v>122</v>
      </c>
      <c r="D29" s="38">
        <v>17</v>
      </c>
      <c r="E29" s="371">
        <v>51749</v>
      </c>
      <c r="F29" s="123"/>
      <c r="G29" s="123">
        <v>84232</v>
      </c>
      <c r="H29" s="355">
        <f t="shared" si="2"/>
        <v>-38.563728749168959</v>
      </c>
      <c r="I29" s="187">
        <v>276551</v>
      </c>
      <c r="J29" s="197"/>
      <c r="K29" s="123">
        <v>307823</v>
      </c>
      <c r="L29" s="355">
        <f t="shared" si="3"/>
        <v>-10.159084928676549</v>
      </c>
    </row>
    <row r="30" spans="2:12" x14ac:dyDescent="0.2">
      <c r="B30" s="89"/>
      <c r="C30" s="17" t="s">
        <v>124</v>
      </c>
      <c r="D30" s="38">
        <v>18</v>
      </c>
      <c r="E30" s="371">
        <v>169290</v>
      </c>
      <c r="F30" s="123"/>
      <c r="G30" s="123">
        <v>168652</v>
      </c>
      <c r="H30" s="355">
        <f t="shared" si="2"/>
        <v>0.37829376467519182</v>
      </c>
      <c r="I30" s="187">
        <v>428639</v>
      </c>
      <c r="J30" s="197"/>
      <c r="K30" s="123">
        <v>385902</v>
      </c>
      <c r="L30" s="355">
        <f t="shared" si="3"/>
        <v>11.074573337272156</v>
      </c>
    </row>
    <row r="31" spans="2:12" x14ac:dyDescent="0.2">
      <c r="B31" s="89"/>
      <c r="C31" s="17" t="s">
        <v>125</v>
      </c>
      <c r="D31" s="38">
        <v>19</v>
      </c>
      <c r="E31" s="371">
        <v>80809</v>
      </c>
      <c r="F31" s="123"/>
      <c r="G31" s="123">
        <v>90164</v>
      </c>
      <c r="H31" s="355">
        <f t="shared" si="2"/>
        <v>-10.375537908699712</v>
      </c>
      <c r="I31" s="187">
        <v>342800</v>
      </c>
      <c r="J31" s="197"/>
      <c r="K31" s="123">
        <v>384878</v>
      </c>
      <c r="L31" s="355">
        <f t="shared" si="3"/>
        <v>-10.932815073867559</v>
      </c>
    </row>
    <row r="32" spans="2:12" x14ac:dyDescent="0.2">
      <c r="B32" s="89"/>
      <c r="C32" s="17" t="s">
        <v>126</v>
      </c>
      <c r="D32" s="38">
        <v>20</v>
      </c>
      <c r="E32" s="371">
        <v>15404</v>
      </c>
      <c r="F32" s="123"/>
      <c r="G32" s="123">
        <v>7555</v>
      </c>
      <c r="H32" s="355">
        <f t="shared" si="2"/>
        <v>103.89146260754467</v>
      </c>
      <c r="I32" s="187">
        <v>50986</v>
      </c>
      <c r="J32" s="197"/>
      <c r="K32" s="123">
        <v>51133</v>
      </c>
      <c r="L32" s="355">
        <f t="shared" si="3"/>
        <v>-0.28748557682905584</v>
      </c>
    </row>
    <row r="33" spans="2:12" x14ac:dyDescent="0.2">
      <c r="B33" s="89"/>
      <c r="C33" s="17" t="s">
        <v>127</v>
      </c>
      <c r="D33" s="38">
        <v>21</v>
      </c>
      <c r="E33" s="371">
        <v>75281</v>
      </c>
      <c r="F33" s="123"/>
      <c r="G33" s="123">
        <v>96109</v>
      </c>
      <c r="H33" s="355">
        <f t="shared" si="2"/>
        <v>-21.671227460487572</v>
      </c>
      <c r="I33" s="187">
        <v>443955</v>
      </c>
      <c r="J33" s="197"/>
      <c r="K33" s="123">
        <v>441896</v>
      </c>
      <c r="L33" s="355">
        <f t="shared" si="3"/>
        <v>0.46594673859911495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7857257</v>
      </c>
      <c r="F34" s="123"/>
      <c r="G34" s="123">
        <f>SUM(G11:G33)</f>
        <v>8829888</v>
      </c>
      <c r="H34" s="355">
        <f t="shared" si="2"/>
        <v>-11.015213329999213</v>
      </c>
      <c r="I34" s="187">
        <f>SUM(I11:I33)</f>
        <v>34464250</v>
      </c>
      <c r="J34" s="197"/>
      <c r="K34" s="123">
        <f>SUM(K11:K33)</f>
        <v>36233832</v>
      </c>
      <c r="L34" s="355">
        <f t="shared" si="3"/>
        <v>-4.8837837521573846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427027</v>
      </c>
      <c r="F35" s="201"/>
      <c r="G35" s="123">
        <v>500290</v>
      </c>
      <c r="H35" s="355">
        <f t="shared" si="2"/>
        <v>-14.644106418277403</v>
      </c>
      <c r="I35" s="122">
        <v>1991240</v>
      </c>
      <c r="J35" s="201"/>
      <c r="K35" s="123">
        <v>2090696</v>
      </c>
      <c r="L35" s="355">
        <f t="shared" si="3"/>
        <v>-4.7570761124525092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7430230</v>
      </c>
      <c r="F36" s="83"/>
      <c r="G36" s="203">
        <f>G34-G35</f>
        <v>8329598</v>
      </c>
      <c r="H36" s="357">
        <f t="shared" si="2"/>
        <v>-10.797255761922713</v>
      </c>
      <c r="I36" s="203">
        <f>I34-I35</f>
        <v>32473010</v>
      </c>
      <c r="J36" s="83"/>
      <c r="K36" s="370">
        <f>K34-K35</f>
        <v>34143136</v>
      </c>
      <c r="L36" s="374">
        <f t="shared" si="3"/>
        <v>-4.8915424757702368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9144</v>
      </c>
      <c r="L38" s="453">
        <v>17437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58197</v>
      </c>
      <c r="F39" s="453"/>
      <c r="G39" s="454">
        <v>237096</v>
      </c>
      <c r="H39" s="452"/>
      <c r="I39" s="452"/>
      <c r="J39" s="389" t="s">
        <v>175</v>
      </c>
      <c r="K39" s="454">
        <v>2204</v>
      </c>
      <c r="L39" s="453">
        <v>17071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808625</v>
      </c>
      <c r="F40" s="453"/>
      <c r="G40" s="454">
        <v>4222858</v>
      </c>
      <c r="H40" s="452"/>
      <c r="I40" s="452"/>
      <c r="J40" s="389" t="s">
        <v>177</v>
      </c>
      <c r="K40" s="454">
        <v>7542</v>
      </c>
      <c r="L40" s="453">
        <v>26123</v>
      </c>
    </row>
    <row r="41" spans="2:12" s="67" customFormat="1" ht="10.15" customHeight="1" x14ac:dyDescent="0.2">
      <c r="B41" s="452"/>
      <c r="C41" s="389" t="s">
        <v>288</v>
      </c>
      <c r="E41" s="453">
        <v>115669</v>
      </c>
      <c r="F41" s="453"/>
      <c r="G41" s="454">
        <v>662862</v>
      </c>
      <c r="H41" s="452"/>
      <c r="I41" s="452"/>
      <c r="J41" s="389" t="s">
        <v>178</v>
      </c>
      <c r="K41" s="454">
        <v>21759</v>
      </c>
      <c r="L41" s="453">
        <v>58466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19393</v>
      </c>
      <c r="L42" s="453">
        <v>81298</v>
      </c>
    </row>
    <row r="43" spans="2:12" ht="10.15" customHeight="1" x14ac:dyDescent="0.2">
      <c r="B43" s="455"/>
      <c r="C43" s="495" t="s">
        <v>355</v>
      </c>
      <c r="D43" s="496"/>
      <c r="E43" s="497">
        <v>84695</v>
      </c>
      <c r="F43" s="497"/>
      <c r="G43" s="498">
        <v>257461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1798066</v>
      </c>
      <c r="F44" s="494"/>
      <c r="G44" s="498">
        <v>6370415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4092154</v>
      </c>
      <c r="F12" s="122">
        <v>35</v>
      </c>
      <c r="G12" s="122">
        <v>133816</v>
      </c>
      <c r="H12" s="122">
        <v>0</v>
      </c>
      <c r="I12" s="122"/>
      <c r="J12" s="123">
        <v>-26838</v>
      </c>
      <c r="K12" s="122">
        <v>-1914</v>
      </c>
      <c r="L12" s="122">
        <f>E12-F12-G12-H12+J12-K12-M12</f>
        <v>19277</v>
      </c>
      <c r="M12" s="122">
        <v>3914102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6241291</v>
      </c>
      <c r="F13" s="122">
        <v>361192</v>
      </c>
      <c r="G13" s="122">
        <v>693708</v>
      </c>
      <c r="H13" s="122">
        <v>0</v>
      </c>
      <c r="I13" s="122"/>
      <c r="J13" s="123">
        <v>-155893</v>
      </c>
      <c r="K13" s="122">
        <v>-60096</v>
      </c>
      <c r="L13" s="122">
        <f t="shared" ref="L13:L19" si="0">E13-F13-G13-H13+J13-K13-M13</f>
        <v>-32222</v>
      </c>
      <c r="M13" s="122">
        <v>5122816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1865539</v>
      </c>
      <c r="F14" s="122">
        <v>28831</v>
      </c>
      <c r="G14" s="122">
        <v>850075</v>
      </c>
      <c r="H14" s="122">
        <v>0</v>
      </c>
      <c r="I14" s="122"/>
      <c r="J14" s="123">
        <v>178344</v>
      </c>
      <c r="K14" s="122">
        <v>-64414</v>
      </c>
      <c r="L14" s="122">
        <f t="shared" si="0"/>
        <v>32225</v>
      </c>
      <c r="M14" s="122">
        <v>1197166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14576246</v>
      </c>
      <c r="F15" s="122">
        <v>233594</v>
      </c>
      <c r="G15" s="122">
        <v>1861854</v>
      </c>
      <c r="H15" s="122">
        <v>0</v>
      </c>
      <c r="I15" s="122"/>
      <c r="J15" s="123">
        <v>-1102663</v>
      </c>
      <c r="K15" s="122">
        <v>-13318</v>
      </c>
      <c r="L15" s="122">
        <f t="shared" si="0"/>
        <v>103395</v>
      </c>
      <c r="M15" s="122">
        <v>11288058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5988930</v>
      </c>
      <c r="F16" s="122">
        <v>211211</v>
      </c>
      <c r="G16" s="122">
        <v>268000</v>
      </c>
      <c r="H16" s="122">
        <v>188328</v>
      </c>
      <c r="I16" s="122"/>
      <c r="J16" s="123">
        <v>1111236</v>
      </c>
      <c r="K16" s="122">
        <v>-221624</v>
      </c>
      <c r="L16" s="122">
        <f t="shared" si="0"/>
        <v>26375</v>
      </c>
      <c r="M16" s="122">
        <v>6627876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280378</v>
      </c>
      <c r="F17" s="122">
        <v>2988</v>
      </c>
      <c r="G17" s="122">
        <v>51854</v>
      </c>
      <c r="H17" s="122">
        <v>0</v>
      </c>
      <c r="I17" s="122"/>
      <c r="J17" s="123">
        <v>18852</v>
      </c>
      <c r="K17" s="122">
        <v>-96809</v>
      </c>
      <c r="L17" s="122">
        <f t="shared" si="0"/>
        <v>-228</v>
      </c>
      <c r="M17" s="122">
        <v>341425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1079690</v>
      </c>
      <c r="F18" s="122">
        <v>117987</v>
      </c>
      <c r="G18" s="122">
        <v>357623</v>
      </c>
      <c r="H18" s="122">
        <v>289202</v>
      </c>
      <c r="I18" s="122"/>
      <c r="J18" s="123">
        <v>-28434</v>
      </c>
      <c r="K18" s="122">
        <v>75856</v>
      </c>
      <c r="L18" s="122">
        <f t="shared" si="0"/>
        <v>10193</v>
      </c>
      <c r="M18" s="122">
        <v>200395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797233</v>
      </c>
      <c r="F19" s="122">
        <v>12882</v>
      </c>
      <c r="G19" s="122">
        <v>334765</v>
      </c>
      <c r="H19" s="122">
        <v>0</v>
      </c>
      <c r="I19" s="122"/>
      <c r="J19" s="123">
        <v>63554</v>
      </c>
      <c r="K19" s="122">
        <v>53550</v>
      </c>
      <c r="L19" s="122">
        <f t="shared" si="0"/>
        <v>-30224</v>
      </c>
      <c r="M19" s="122">
        <v>489814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1332849</v>
      </c>
      <c r="F22" s="122">
        <v>5711</v>
      </c>
      <c r="G22" s="122">
        <v>52681</v>
      </c>
      <c r="H22" s="122">
        <v>0</v>
      </c>
      <c r="I22" s="122"/>
      <c r="J22" s="123">
        <v>137</v>
      </c>
      <c r="K22" s="122">
        <v>14100</v>
      </c>
      <c r="L22" s="122">
        <f t="shared" ref="L22:L34" si="1">E22-F22-G22-H22+J22-K22-M22</f>
        <v>24415</v>
      </c>
      <c r="M22" s="122">
        <v>1236079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150887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-398</v>
      </c>
      <c r="L23" s="122">
        <f t="shared" si="1"/>
        <v>4125</v>
      </c>
      <c r="M23" s="122">
        <v>147160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112228</v>
      </c>
      <c r="F24" s="122">
        <v>26328</v>
      </c>
      <c r="G24" s="122">
        <v>20465</v>
      </c>
      <c r="H24" s="122">
        <v>0</v>
      </c>
      <c r="I24" s="122"/>
      <c r="J24" s="123">
        <v>3881</v>
      </c>
      <c r="K24" s="122">
        <v>6647</v>
      </c>
      <c r="L24" s="122">
        <f t="shared" si="1"/>
        <v>8894</v>
      </c>
      <c r="M24" s="122">
        <v>53775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78018</v>
      </c>
      <c r="F25" s="122">
        <v>5330</v>
      </c>
      <c r="G25" s="122">
        <v>25546</v>
      </c>
      <c r="H25" s="122">
        <v>0</v>
      </c>
      <c r="I25" s="122"/>
      <c r="J25" s="123">
        <v>-117</v>
      </c>
      <c r="K25" s="122">
        <v>-1534</v>
      </c>
      <c r="L25" s="122">
        <f t="shared" si="1"/>
        <v>1992</v>
      </c>
      <c r="M25" s="122">
        <v>46567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2160</v>
      </c>
      <c r="F26" s="122">
        <v>0</v>
      </c>
      <c r="G26" s="122">
        <v>443</v>
      </c>
      <c r="H26" s="122">
        <v>0</v>
      </c>
      <c r="I26" s="122"/>
      <c r="J26" s="123">
        <v>-6</v>
      </c>
      <c r="K26" s="122">
        <v>-83</v>
      </c>
      <c r="L26" s="122">
        <f t="shared" si="1"/>
        <v>-14</v>
      </c>
      <c r="M26" s="122">
        <v>1808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2627439</v>
      </c>
      <c r="F28" s="122">
        <v>218876</v>
      </c>
      <c r="G28" s="122">
        <v>151134</v>
      </c>
      <c r="H28" s="122">
        <v>0</v>
      </c>
      <c r="I28" s="122"/>
      <c r="J28" s="123">
        <v>-32088</v>
      </c>
      <c r="K28" s="122">
        <v>-63085</v>
      </c>
      <c r="L28" s="122">
        <f t="shared" si="1"/>
        <v>40309</v>
      </c>
      <c r="M28" s="122">
        <v>2248117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5983</v>
      </c>
      <c r="F29" s="122">
        <v>5</v>
      </c>
      <c r="G29" s="122">
        <v>4</v>
      </c>
      <c r="H29" s="122">
        <v>0</v>
      </c>
      <c r="I29" s="122"/>
      <c r="J29" s="123">
        <v>0</v>
      </c>
      <c r="K29" s="122">
        <v>67</v>
      </c>
      <c r="L29" s="122">
        <f t="shared" si="1"/>
        <v>-254</v>
      </c>
      <c r="M29" s="122">
        <v>6161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705050</v>
      </c>
      <c r="F30" s="122">
        <v>153138</v>
      </c>
      <c r="G30" s="122">
        <v>342211</v>
      </c>
      <c r="H30" s="122">
        <v>0</v>
      </c>
      <c r="I30" s="122"/>
      <c r="J30" s="123">
        <v>-15793</v>
      </c>
      <c r="K30" s="122">
        <v>-32779</v>
      </c>
      <c r="L30" s="122">
        <f t="shared" si="1"/>
        <v>-49864</v>
      </c>
      <c r="M30" s="122">
        <v>276551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803949</v>
      </c>
      <c r="F31" s="122">
        <v>32497</v>
      </c>
      <c r="G31" s="122">
        <v>407126</v>
      </c>
      <c r="H31" s="122">
        <v>0</v>
      </c>
      <c r="I31" s="122"/>
      <c r="J31" s="123">
        <v>23029</v>
      </c>
      <c r="K31" s="122">
        <v>-31518</v>
      </c>
      <c r="L31" s="122">
        <f t="shared" si="1"/>
        <v>-9766</v>
      </c>
      <c r="M31" s="122">
        <v>428639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640848</v>
      </c>
      <c r="F32" s="122">
        <v>3935</v>
      </c>
      <c r="G32" s="122">
        <v>305913</v>
      </c>
      <c r="H32" s="122">
        <v>0</v>
      </c>
      <c r="I32" s="122"/>
      <c r="J32" s="123">
        <v>0</v>
      </c>
      <c r="K32" s="122">
        <v>-14066</v>
      </c>
      <c r="L32" s="122">
        <f t="shared" si="1"/>
        <v>2266</v>
      </c>
      <c r="M32" s="122">
        <v>342800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124516</v>
      </c>
      <c r="F33" s="122">
        <v>25887</v>
      </c>
      <c r="G33" s="122">
        <v>54147</v>
      </c>
      <c r="H33" s="122">
        <v>0</v>
      </c>
      <c r="I33" s="122"/>
      <c r="J33" s="123">
        <v>1868</v>
      </c>
      <c r="K33" s="122">
        <v>-5920</v>
      </c>
      <c r="L33" s="122">
        <f t="shared" si="1"/>
        <v>1284</v>
      </c>
      <c r="M33" s="122">
        <v>50986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459422</v>
      </c>
      <c r="F34" s="122">
        <v>38</v>
      </c>
      <c r="G34" s="122">
        <v>35642</v>
      </c>
      <c r="H34" s="122">
        <v>0</v>
      </c>
      <c r="I34" s="122"/>
      <c r="J34" s="123">
        <v>-39069</v>
      </c>
      <c r="K34" s="122">
        <v>-42869</v>
      </c>
      <c r="L34" s="122">
        <f t="shared" si="1"/>
        <v>-16413</v>
      </c>
      <c r="M34" s="122">
        <v>443955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41964810</v>
      </c>
      <c r="F35" s="127">
        <f>SUM(F12:F34)</f>
        <v>1440465</v>
      </c>
      <c r="G35" s="127">
        <f>SUM(G12:G34)</f>
        <v>5947007</v>
      </c>
      <c r="H35" s="127">
        <f>SUM(H12:H34)</f>
        <v>477530</v>
      </c>
      <c r="I35" s="127"/>
      <c r="J35" s="128">
        <f>SUM(J12:J34)</f>
        <v>0</v>
      </c>
      <c r="K35" s="129">
        <f>SUM(K12:K34)</f>
        <v>-500207</v>
      </c>
      <c r="L35" s="129">
        <f>SUM(L12:L34)</f>
        <v>135765</v>
      </c>
      <c r="M35" s="127">
        <f>SUM(M12:M34)</f>
        <v>34464250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1839741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151499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32473010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950241</v>
      </c>
      <c r="F10" s="122">
        <v>927870</v>
      </c>
      <c r="G10" s="122">
        <v>0</v>
      </c>
      <c r="H10" s="122">
        <v>0</v>
      </c>
      <c r="I10" s="122">
        <v>0</v>
      </c>
      <c r="J10" s="93">
        <f>E10-F10-G10-H10-I10</f>
        <v>22371</v>
      </c>
    </row>
    <row r="11" spans="2:10" x14ac:dyDescent="0.2">
      <c r="B11" s="89"/>
      <c r="C11" s="17" t="s">
        <v>106</v>
      </c>
      <c r="D11" s="38">
        <v>2</v>
      </c>
      <c r="E11" s="122">
        <v>982491</v>
      </c>
      <c r="F11" s="122">
        <v>0</v>
      </c>
      <c r="G11" s="122">
        <v>0</v>
      </c>
      <c r="H11" s="122">
        <v>0</v>
      </c>
      <c r="I11" s="122">
        <v>2316</v>
      </c>
      <c r="J11" s="93">
        <f t="shared" ref="J11:J17" si="0">E11-F11-G11-H11-I11</f>
        <v>980175</v>
      </c>
    </row>
    <row r="12" spans="2:10" x14ac:dyDescent="0.2">
      <c r="B12" s="89"/>
      <c r="C12" s="17" t="s">
        <v>107</v>
      </c>
      <c r="D12" s="38">
        <v>3</v>
      </c>
      <c r="E12" s="122">
        <v>263765</v>
      </c>
      <c r="F12" s="122">
        <v>151425</v>
      </c>
      <c r="G12" s="122">
        <v>0</v>
      </c>
      <c r="H12" s="122">
        <v>0</v>
      </c>
      <c r="I12" s="122">
        <v>0</v>
      </c>
      <c r="J12" s="93">
        <f t="shared" si="0"/>
        <v>112340</v>
      </c>
    </row>
    <row r="13" spans="2:10" x14ac:dyDescent="0.2">
      <c r="B13" s="89"/>
      <c r="C13" s="17" t="s">
        <v>108</v>
      </c>
      <c r="D13" s="38">
        <v>4</v>
      </c>
      <c r="E13" s="122">
        <v>2525761</v>
      </c>
      <c r="F13" s="122">
        <v>0</v>
      </c>
      <c r="G13" s="122">
        <v>0</v>
      </c>
      <c r="H13" s="122">
        <v>10315</v>
      </c>
      <c r="I13" s="122">
        <v>193</v>
      </c>
      <c r="J13" s="93">
        <f t="shared" si="0"/>
        <v>2515253</v>
      </c>
    </row>
    <row r="14" spans="2:10" x14ac:dyDescent="0.2">
      <c r="B14" s="89"/>
      <c r="C14" s="17" t="s">
        <v>109</v>
      </c>
      <c r="D14" s="38">
        <v>5</v>
      </c>
      <c r="E14" s="122">
        <v>1882761</v>
      </c>
      <c r="F14" s="122">
        <v>10527</v>
      </c>
      <c r="G14" s="122">
        <v>0</v>
      </c>
      <c r="H14" s="122">
        <v>12</v>
      </c>
      <c r="I14" s="122">
        <v>550</v>
      </c>
      <c r="J14" s="93">
        <f t="shared" si="0"/>
        <v>1871672</v>
      </c>
    </row>
    <row r="15" spans="2:10" x14ac:dyDescent="0.2">
      <c r="B15" s="89"/>
      <c r="C15" s="17" t="s">
        <v>110</v>
      </c>
      <c r="D15" s="38">
        <v>6</v>
      </c>
      <c r="E15" s="122">
        <v>81733</v>
      </c>
      <c r="F15" s="122">
        <v>81728</v>
      </c>
      <c r="G15" s="122">
        <v>0</v>
      </c>
      <c r="H15" s="122">
        <v>0</v>
      </c>
      <c r="I15" s="122">
        <v>0</v>
      </c>
      <c r="J15" s="93">
        <f t="shared" si="0"/>
        <v>5</v>
      </c>
    </row>
    <row r="16" spans="2:10" x14ac:dyDescent="0.2">
      <c r="B16" s="89"/>
      <c r="C16" s="17" t="s">
        <v>111</v>
      </c>
      <c r="D16" s="38">
        <v>7</v>
      </c>
      <c r="E16" s="122">
        <v>60042</v>
      </c>
      <c r="F16" s="122">
        <v>19393</v>
      </c>
      <c r="G16" s="122">
        <v>0</v>
      </c>
      <c r="H16" s="122">
        <v>0</v>
      </c>
      <c r="I16" s="122">
        <v>0</v>
      </c>
      <c r="J16" s="93">
        <f t="shared" si="0"/>
        <v>40649</v>
      </c>
    </row>
    <row r="17" spans="2:10" x14ac:dyDescent="0.2">
      <c r="B17" s="105"/>
      <c r="C17" s="17" t="s">
        <v>112</v>
      </c>
      <c r="D17" s="38">
        <v>8</v>
      </c>
      <c r="E17" s="122">
        <v>134024</v>
      </c>
      <c r="F17" s="122">
        <v>76380</v>
      </c>
      <c r="G17" s="122">
        <v>0</v>
      </c>
      <c r="H17" s="122">
        <v>0</v>
      </c>
      <c r="I17" s="122">
        <v>0</v>
      </c>
      <c r="J17" s="93">
        <f t="shared" si="0"/>
        <v>57644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307032</v>
      </c>
      <c r="F20" s="122">
        <v>174865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132167</v>
      </c>
    </row>
    <row r="21" spans="2:10" x14ac:dyDescent="0.2">
      <c r="B21" s="89"/>
      <c r="C21" s="17" t="s">
        <v>115</v>
      </c>
      <c r="D21" s="38">
        <v>10</v>
      </c>
      <c r="E21" s="122">
        <v>31317</v>
      </c>
      <c r="F21" s="122">
        <v>28952</v>
      </c>
      <c r="G21" s="122">
        <v>0</v>
      </c>
      <c r="H21" s="122">
        <v>0</v>
      </c>
      <c r="I21" s="122">
        <v>0</v>
      </c>
      <c r="J21" s="93">
        <f t="shared" si="1"/>
        <v>2365</v>
      </c>
    </row>
    <row r="22" spans="2:10" x14ac:dyDescent="0.2">
      <c r="B22" s="89"/>
      <c r="C22" s="17" t="s">
        <v>116</v>
      </c>
      <c r="D22" s="38">
        <v>11</v>
      </c>
      <c r="E22" s="122">
        <v>16884</v>
      </c>
      <c r="F22" s="122">
        <v>4825</v>
      </c>
      <c r="G22" s="122">
        <v>0</v>
      </c>
      <c r="H22" s="122">
        <v>0</v>
      </c>
      <c r="I22" s="122">
        <v>0</v>
      </c>
      <c r="J22" s="93">
        <f t="shared" si="1"/>
        <v>12059</v>
      </c>
    </row>
    <row r="23" spans="2:10" x14ac:dyDescent="0.2">
      <c r="B23" s="89"/>
      <c r="C23" s="17" t="s">
        <v>117</v>
      </c>
      <c r="D23" s="38">
        <v>12</v>
      </c>
      <c r="E23" s="122">
        <v>7983</v>
      </c>
      <c r="F23" s="122">
        <v>1245</v>
      </c>
      <c r="G23" s="122">
        <v>0</v>
      </c>
      <c r="H23" s="122">
        <v>0</v>
      </c>
      <c r="I23" s="122">
        <v>0</v>
      </c>
      <c r="J23" s="93">
        <f t="shared" si="1"/>
        <v>6738</v>
      </c>
    </row>
    <row r="24" spans="2:10" x14ac:dyDescent="0.2">
      <c r="B24" s="89"/>
      <c r="C24" s="17" t="s">
        <v>118</v>
      </c>
      <c r="D24" s="38">
        <v>13</v>
      </c>
      <c r="E24" s="122">
        <v>139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139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219392</v>
      </c>
      <c r="F26" s="122">
        <v>0</v>
      </c>
      <c r="G26" s="122">
        <v>191720</v>
      </c>
      <c r="H26" s="122">
        <v>0</v>
      </c>
      <c r="I26" s="122">
        <v>6625</v>
      </c>
      <c r="J26" s="93">
        <f t="shared" si="1"/>
        <v>21047</v>
      </c>
    </row>
    <row r="27" spans="2:10" x14ac:dyDescent="0.2">
      <c r="B27" s="89"/>
      <c r="C27" s="17" t="s">
        <v>121</v>
      </c>
      <c r="D27" s="38">
        <v>16</v>
      </c>
      <c r="E27" s="122">
        <v>1159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1159</v>
      </c>
    </row>
    <row r="28" spans="2:10" x14ac:dyDescent="0.2">
      <c r="B28" s="89"/>
      <c r="C28" s="17" t="s">
        <v>122</v>
      </c>
      <c r="D28" s="38">
        <v>17</v>
      </c>
      <c r="E28" s="122">
        <v>51749</v>
      </c>
      <c r="F28" s="122">
        <v>0</v>
      </c>
      <c r="G28" s="122">
        <v>16</v>
      </c>
      <c r="H28" s="122">
        <v>5</v>
      </c>
      <c r="I28" s="122">
        <v>0</v>
      </c>
      <c r="J28" s="93">
        <f t="shared" si="1"/>
        <v>51728</v>
      </c>
    </row>
    <row r="29" spans="2:10" x14ac:dyDescent="0.2">
      <c r="B29" s="89"/>
      <c r="C29" s="17" t="s">
        <v>124</v>
      </c>
      <c r="D29" s="38">
        <v>18</v>
      </c>
      <c r="E29" s="122">
        <v>169290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169290</v>
      </c>
    </row>
    <row r="30" spans="2:10" x14ac:dyDescent="0.2">
      <c r="B30" s="89"/>
      <c r="C30" s="17" t="s">
        <v>125</v>
      </c>
      <c r="D30" s="38">
        <v>19</v>
      </c>
      <c r="E30" s="122">
        <v>80809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80809</v>
      </c>
    </row>
    <row r="31" spans="2:10" x14ac:dyDescent="0.2">
      <c r="B31" s="89"/>
      <c r="C31" s="17" t="s">
        <v>126</v>
      </c>
      <c r="D31" s="38">
        <v>20</v>
      </c>
      <c r="E31" s="122">
        <v>15404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15404</v>
      </c>
    </row>
    <row r="32" spans="2:10" x14ac:dyDescent="0.2">
      <c r="B32" s="89"/>
      <c r="C32" s="17" t="s">
        <v>127</v>
      </c>
      <c r="D32" s="38">
        <v>21</v>
      </c>
      <c r="E32" s="122">
        <v>75281</v>
      </c>
      <c r="F32" s="122">
        <v>71549</v>
      </c>
      <c r="G32" s="122">
        <v>0</v>
      </c>
      <c r="H32" s="122">
        <v>0</v>
      </c>
      <c r="I32" s="122">
        <v>0</v>
      </c>
      <c r="J32" s="93">
        <f t="shared" si="1"/>
        <v>3732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7857257</v>
      </c>
      <c r="F33" s="127">
        <f t="shared" si="2"/>
        <v>1548759</v>
      </c>
      <c r="G33" s="127">
        <f t="shared" si="2"/>
        <v>191736</v>
      </c>
      <c r="H33" s="127">
        <f t="shared" si="2"/>
        <v>10332</v>
      </c>
      <c r="I33" s="127">
        <f t="shared" si="2"/>
        <v>9684</v>
      </c>
      <c r="J33" s="129">
        <f t="shared" si="2"/>
        <v>6096746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3914102</v>
      </c>
      <c r="F10" s="122">
        <v>3840553</v>
      </c>
      <c r="G10" s="122">
        <v>0</v>
      </c>
      <c r="H10" s="122">
        <v>0</v>
      </c>
      <c r="I10" s="122">
        <v>0</v>
      </c>
      <c r="J10" s="93">
        <f>E10-F10-G10-H10-I10</f>
        <v>73549</v>
      </c>
    </row>
    <row r="11" spans="2:10" x14ac:dyDescent="0.2">
      <c r="B11" s="265"/>
      <c r="C11" s="258" t="s">
        <v>106</v>
      </c>
      <c r="D11" s="274">
        <v>2</v>
      </c>
      <c r="E11" s="122">
        <v>5122816</v>
      </c>
      <c r="F11" s="122">
        <v>0</v>
      </c>
      <c r="G11" s="122">
        <v>0</v>
      </c>
      <c r="H11" s="122">
        <v>0</v>
      </c>
      <c r="I11" s="122">
        <v>14989</v>
      </c>
      <c r="J11" s="93">
        <f t="shared" ref="J11:J17" si="0">E11-F11-G11-H11-I11</f>
        <v>5107827</v>
      </c>
    </row>
    <row r="12" spans="2:10" x14ac:dyDescent="0.2">
      <c r="B12" s="265"/>
      <c r="C12" s="258" t="s">
        <v>107</v>
      </c>
      <c r="D12" s="274">
        <v>3</v>
      </c>
      <c r="E12" s="122">
        <v>1197166</v>
      </c>
      <c r="F12" s="122">
        <v>733127</v>
      </c>
      <c r="G12" s="122">
        <v>0</v>
      </c>
      <c r="H12" s="122">
        <v>0</v>
      </c>
      <c r="I12" s="122">
        <v>0</v>
      </c>
      <c r="J12" s="93">
        <f t="shared" si="0"/>
        <v>464039</v>
      </c>
    </row>
    <row r="13" spans="2:10" x14ac:dyDescent="0.2">
      <c r="B13" s="265"/>
      <c r="C13" s="258" t="s">
        <v>108</v>
      </c>
      <c r="D13" s="274">
        <v>4</v>
      </c>
      <c r="E13" s="122">
        <v>11288058</v>
      </c>
      <c r="F13" s="122">
        <v>0</v>
      </c>
      <c r="G13" s="122">
        <v>0</v>
      </c>
      <c r="H13" s="122">
        <v>14382</v>
      </c>
      <c r="I13" s="122">
        <v>1245</v>
      </c>
      <c r="J13" s="93">
        <f t="shared" si="0"/>
        <v>11272431</v>
      </c>
    </row>
    <row r="14" spans="2:10" x14ac:dyDescent="0.2">
      <c r="B14" s="265"/>
      <c r="C14" s="258" t="s">
        <v>109</v>
      </c>
      <c r="D14" s="274">
        <v>5</v>
      </c>
      <c r="E14" s="122">
        <v>6627876</v>
      </c>
      <c r="F14" s="122">
        <v>11050</v>
      </c>
      <c r="G14" s="122">
        <v>0</v>
      </c>
      <c r="H14" s="122">
        <v>62</v>
      </c>
      <c r="I14" s="122">
        <v>1238</v>
      </c>
      <c r="J14" s="93">
        <f t="shared" si="0"/>
        <v>6615526</v>
      </c>
    </row>
    <row r="15" spans="2:10" x14ac:dyDescent="0.2">
      <c r="B15" s="265"/>
      <c r="C15" s="258" t="s">
        <v>110</v>
      </c>
      <c r="D15" s="274">
        <v>6</v>
      </c>
      <c r="E15" s="122">
        <v>341425</v>
      </c>
      <c r="F15" s="122">
        <v>341269</v>
      </c>
      <c r="G15" s="122">
        <v>0</v>
      </c>
      <c r="H15" s="122">
        <v>0</v>
      </c>
      <c r="I15" s="122">
        <v>0</v>
      </c>
      <c r="J15" s="93">
        <f t="shared" si="0"/>
        <v>156</v>
      </c>
    </row>
    <row r="16" spans="2:10" x14ac:dyDescent="0.2">
      <c r="B16" s="265"/>
      <c r="C16" s="258" t="s">
        <v>111</v>
      </c>
      <c r="D16" s="274">
        <v>7</v>
      </c>
      <c r="E16" s="122">
        <v>200395</v>
      </c>
      <c r="F16" s="122">
        <v>81298</v>
      </c>
      <c r="G16" s="122">
        <v>0</v>
      </c>
      <c r="H16" s="122">
        <v>0</v>
      </c>
      <c r="I16" s="122">
        <v>0</v>
      </c>
      <c r="J16" s="93">
        <f t="shared" si="0"/>
        <v>119097</v>
      </c>
    </row>
    <row r="17" spans="2:10" x14ac:dyDescent="0.2">
      <c r="B17" s="271"/>
      <c r="C17" s="258" t="s">
        <v>112</v>
      </c>
      <c r="D17" s="274">
        <v>8</v>
      </c>
      <c r="E17" s="122">
        <v>489814</v>
      </c>
      <c r="F17" s="122">
        <v>325723</v>
      </c>
      <c r="G17" s="122">
        <v>0</v>
      </c>
      <c r="H17" s="122">
        <v>0</v>
      </c>
      <c r="I17" s="122">
        <v>0</v>
      </c>
      <c r="J17" s="93">
        <f t="shared" si="0"/>
        <v>164091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1236079</v>
      </c>
      <c r="F20" s="122">
        <v>653413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582666</v>
      </c>
    </row>
    <row r="21" spans="2:10" x14ac:dyDescent="0.2">
      <c r="B21" s="265"/>
      <c r="C21" s="258" t="s">
        <v>115</v>
      </c>
      <c r="D21" s="274">
        <v>10</v>
      </c>
      <c r="E21" s="122">
        <v>147160</v>
      </c>
      <c r="F21" s="122">
        <v>131193</v>
      </c>
      <c r="G21" s="122">
        <v>0</v>
      </c>
      <c r="H21" s="122">
        <v>0</v>
      </c>
      <c r="I21" s="122">
        <v>0</v>
      </c>
      <c r="J21" s="93">
        <f t="shared" si="1"/>
        <v>15967</v>
      </c>
    </row>
    <row r="22" spans="2:10" x14ac:dyDescent="0.2">
      <c r="B22" s="265"/>
      <c r="C22" s="258" t="s">
        <v>116</v>
      </c>
      <c r="D22" s="274">
        <v>11</v>
      </c>
      <c r="E22" s="122">
        <v>53775</v>
      </c>
      <c r="F22" s="122">
        <v>19865</v>
      </c>
      <c r="G22" s="122">
        <v>0</v>
      </c>
      <c r="H22" s="122">
        <v>0</v>
      </c>
      <c r="I22" s="122">
        <v>0</v>
      </c>
      <c r="J22" s="93">
        <f t="shared" si="1"/>
        <v>33910</v>
      </c>
    </row>
    <row r="23" spans="2:10" x14ac:dyDescent="0.2">
      <c r="B23" s="265"/>
      <c r="C23" s="258" t="s">
        <v>117</v>
      </c>
      <c r="D23" s="274">
        <v>12</v>
      </c>
      <c r="E23" s="122">
        <v>46567</v>
      </c>
      <c r="F23" s="122">
        <v>6821</v>
      </c>
      <c r="G23" s="122">
        <v>0</v>
      </c>
      <c r="H23" s="122">
        <v>0</v>
      </c>
      <c r="I23" s="122">
        <v>0</v>
      </c>
      <c r="J23" s="93">
        <f t="shared" si="1"/>
        <v>39746</v>
      </c>
    </row>
    <row r="24" spans="2:10" x14ac:dyDescent="0.2">
      <c r="B24" s="265"/>
      <c r="C24" s="258" t="s">
        <v>118</v>
      </c>
      <c r="D24" s="274">
        <v>13</v>
      </c>
      <c r="E24" s="122">
        <v>1808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1808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2248117</v>
      </c>
      <c r="F26" s="122">
        <v>0</v>
      </c>
      <c r="G26" s="122">
        <v>2098871</v>
      </c>
      <c r="H26" s="122">
        <v>0</v>
      </c>
      <c r="I26" s="122">
        <v>24830</v>
      </c>
      <c r="J26" s="93">
        <f t="shared" si="1"/>
        <v>124416</v>
      </c>
    </row>
    <row r="27" spans="2:10" x14ac:dyDescent="0.2">
      <c r="B27" s="265"/>
      <c r="C27" s="258" t="s">
        <v>121</v>
      </c>
      <c r="D27" s="274">
        <v>16</v>
      </c>
      <c r="E27" s="122">
        <v>6161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6161</v>
      </c>
    </row>
    <row r="28" spans="2:10" x14ac:dyDescent="0.2">
      <c r="B28" s="265"/>
      <c r="C28" s="258" t="s">
        <v>122</v>
      </c>
      <c r="D28" s="274">
        <v>17</v>
      </c>
      <c r="E28" s="122">
        <v>276551</v>
      </c>
      <c r="F28" s="122">
        <v>0</v>
      </c>
      <c r="G28" s="122">
        <v>99</v>
      </c>
      <c r="H28" s="122">
        <v>37</v>
      </c>
      <c r="I28" s="122">
        <v>4</v>
      </c>
      <c r="J28" s="93">
        <f t="shared" si="1"/>
        <v>276411</v>
      </c>
    </row>
    <row r="29" spans="2:10" x14ac:dyDescent="0.2">
      <c r="B29" s="265"/>
      <c r="C29" s="258" t="s">
        <v>124</v>
      </c>
      <c r="D29" s="274">
        <v>18</v>
      </c>
      <c r="E29" s="122">
        <v>428639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428144</v>
      </c>
    </row>
    <row r="30" spans="2:10" x14ac:dyDescent="0.2">
      <c r="B30" s="265"/>
      <c r="C30" s="258" t="s">
        <v>125</v>
      </c>
      <c r="D30" s="274">
        <v>19</v>
      </c>
      <c r="E30" s="122">
        <v>342800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342800</v>
      </c>
    </row>
    <row r="31" spans="2:10" x14ac:dyDescent="0.2">
      <c r="B31" s="265"/>
      <c r="C31" s="258" t="s">
        <v>126</v>
      </c>
      <c r="D31" s="274">
        <v>20</v>
      </c>
      <c r="E31" s="122">
        <v>50986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50986</v>
      </c>
    </row>
    <row r="32" spans="2:10" x14ac:dyDescent="0.2">
      <c r="B32" s="265"/>
      <c r="C32" s="258" t="s">
        <v>127</v>
      </c>
      <c r="D32" s="274">
        <v>21</v>
      </c>
      <c r="E32" s="122">
        <v>443955</v>
      </c>
      <c r="F32" s="122">
        <v>430288</v>
      </c>
      <c r="G32" s="122">
        <v>0</v>
      </c>
      <c r="H32" s="122">
        <v>0</v>
      </c>
      <c r="I32" s="122">
        <v>0</v>
      </c>
      <c r="J32" s="93">
        <f t="shared" si="1"/>
        <v>13667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34464250</v>
      </c>
      <c r="F33" s="127">
        <f t="shared" si="2"/>
        <v>6575095</v>
      </c>
      <c r="G33" s="127">
        <f t="shared" si="2"/>
        <v>2098970</v>
      </c>
      <c r="H33" s="127">
        <f t="shared" si="2"/>
        <v>14481</v>
      </c>
      <c r="I33" s="127">
        <f t="shared" si="2"/>
        <v>42306</v>
      </c>
      <c r="J33" s="129">
        <f t="shared" si="2"/>
        <v>25733398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208474</v>
      </c>
      <c r="G10" s="282">
        <v>0</v>
      </c>
      <c r="H10" s="282">
        <f>F10+G10</f>
        <v>208474</v>
      </c>
      <c r="I10" s="282">
        <v>210718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17435158</v>
      </c>
      <c r="G11" s="282">
        <v>1568085</v>
      </c>
      <c r="H11" s="282">
        <f t="shared" ref="H11:H26" si="0">F11+G11</f>
        <v>19003243</v>
      </c>
      <c r="I11" s="282">
        <v>19260616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17643632</v>
      </c>
      <c r="G12" s="282">
        <f>G10+G11</f>
        <v>1568085</v>
      </c>
      <c r="H12" s="282">
        <f>H10+H11</f>
        <v>19211717</v>
      </c>
      <c r="I12" s="282">
        <f>I10+I11</f>
        <v>19471334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297545</v>
      </c>
      <c r="G14" s="289">
        <v>3529</v>
      </c>
      <c r="H14" s="289">
        <f t="shared" si="0"/>
        <v>301074</v>
      </c>
      <c r="I14" s="282">
        <v>266974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2893833</v>
      </c>
      <c r="G15" s="289">
        <v>33742</v>
      </c>
      <c r="H15" s="289">
        <f t="shared" si="0"/>
        <v>2927575</v>
      </c>
      <c r="I15" s="282">
        <v>3010156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379882</v>
      </c>
      <c r="G16" s="289">
        <v>0</v>
      </c>
      <c r="H16" s="289">
        <f t="shared" si="0"/>
        <v>379882</v>
      </c>
      <c r="I16" s="282">
        <v>389775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5925416</v>
      </c>
      <c r="G17" s="289">
        <v>662895</v>
      </c>
      <c r="H17" s="289">
        <f t="shared" si="0"/>
        <v>6588311</v>
      </c>
      <c r="I17" s="282">
        <v>6641883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2176521</v>
      </c>
      <c r="G18" s="289">
        <v>2023</v>
      </c>
      <c r="H18" s="289">
        <f t="shared" si="0"/>
        <v>2178544</v>
      </c>
      <c r="I18" s="282">
        <v>2197249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423643</v>
      </c>
      <c r="G19" s="289">
        <v>0</v>
      </c>
      <c r="H19" s="289">
        <f t="shared" si="0"/>
        <v>423643</v>
      </c>
      <c r="I19" s="282">
        <v>418096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379761</v>
      </c>
      <c r="G20" s="289">
        <v>0</v>
      </c>
      <c r="H20" s="289">
        <f t="shared" si="0"/>
        <v>379761</v>
      </c>
      <c r="I20" s="282">
        <v>288164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837045</v>
      </c>
      <c r="G21" s="289">
        <v>0</v>
      </c>
      <c r="H21" s="289">
        <f t="shared" si="0"/>
        <v>837045</v>
      </c>
      <c r="I21" s="282">
        <v>801710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75092</v>
      </c>
      <c r="G22" s="289">
        <v>0</v>
      </c>
      <c r="H22" s="289">
        <f t="shared" si="0"/>
        <v>75092</v>
      </c>
      <c r="I22" s="282">
        <v>77771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576</v>
      </c>
      <c r="G23" s="289">
        <v>0</v>
      </c>
      <c r="H23" s="289">
        <f t="shared" si="0"/>
        <v>576</v>
      </c>
      <c r="I23" s="282">
        <v>807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16973</v>
      </c>
      <c r="G24" s="289">
        <v>0</v>
      </c>
      <c r="H24" s="289">
        <f t="shared" si="0"/>
        <v>16973</v>
      </c>
      <c r="I24" s="282">
        <v>14510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10238</v>
      </c>
      <c r="G25" s="289">
        <v>0</v>
      </c>
      <c r="H25" s="289">
        <f t="shared" si="0"/>
        <v>10238</v>
      </c>
      <c r="I25" s="282">
        <v>9754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2050</v>
      </c>
      <c r="G26" s="289">
        <v>0</v>
      </c>
      <c r="H26" s="289">
        <f t="shared" si="0"/>
        <v>2050</v>
      </c>
      <c r="I26" s="282">
        <v>2028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1289585</v>
      </c>
      <c r="G28" s="289">
        <v>273152</v>
      </c>
      <c r="H28" s="289">
        <f t="shared" si="1"/>
        <v>1562737</v>
      </c>
      <c r="I28" s="282">
        <v>1621481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1586</v>
      </c>
      <c r="G29" s="289">
        <v>0</v>
      </c>
      <c r="H29" s="289">
        <f t="shared" si="1"/>
        <v>1586</v>
      </c>
      <c r="I29" s="282">
        <v>1523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365701</v>
      </c>
      <c r="G30" s="289">
        <v>0</v>
      </c>
      <c r="H30" s="289">
        <f t="shared" si="1"/>
        <v>365701</v>
      </c>
      <c r="I30" s="282">
        <v>364438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176991</v>
      </c>
      <c r="G31" s="289">
        <v>0</v>
      </c>
      <c r="H31" s="289">
        <f t="shared" si="1"/>
        <v>176991</v>
      </c>
      <c r="I31" s="282">
        <v>212468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61055</v>
      </c>
      <c r="G32" s="289">
        <v>43349</v>
      </c>
      <c r="H32" s="289">
        <f t="shared" si="1"/>
        <v>104404</v>
      </c>
      <c r="I32" s="282">
        <v>131363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69617</v>
      </c>
      <c r="G33" s="289">
        <v>0</v>
      </c>
      <c r="H33" s="289">
        <f t="shared" si="1"/>
        <v>69617</v>
      </c>
      <c r="I33" s="282">
        <v>60774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223909</v>
      </c>
      <c r="G34" s="289">
        <v>0</v>
      </c>
      <c r="H34" s="289">
        <f t="shared" si="1"/>
        <v>223909</v>
      </c>
      <c r="I34" s="282">
        <v>265876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15607019</v>
      </c>
      <c r="G35" s="289">
        <f>SUM(G14:G34)</f>
        <v>1018690</v>
      </c>
      <c r="H35" s="289">
        <f t="shared" si="1"/>
        <v>16625709</v>
      </c>
      <c r="I35" s="282">
        <f>SUM(I14:I34)</f>
        <v>16776800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33250651</v>
      </c>
      <c r="G36" s="291">
        <f>G12+G35</f>
        <v>2586775</v>
      </c>
      <c r="H36" s="291">
        <f>H12+H35</f>
        <v>35837426</v>
      </c>
      <c r="I36" s="292">
        <f>I12+I35</f>
        <v>36248134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April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10312.27</v>
      </c>
      <c r="E11" s="459">
        <v>9084.6299999999992</v>
      </c>
      <c r="F11" s="462">
        <f t="shared" si="0"/>
        <v>13.513373687205771</v>
      </c>
      <c r="G11" s="460">
        <v>38391.949999999997</v>
      </c>
      <c r="H11" s="459">
        <v>29256.560000000001</v>
      </c>
      <c r="I11" s="462">
        <f t="shared" si="1"/>
        <v>31.225099601593598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50492</v>
      </c>
      <c r="E12" s="459">
        <v>80365</v>
      </c>
      <c r="F12" s="462">
        <f t="shared" si="0"/>
        <v>-37.171654327132451</v>
      </c>
      <c r="G12" s="460">
        <v>304442</v>
      </c>
      <c r="H12" s="459">
        <v>319676</v>
      </c>
      <c r="I12" s="462">
        <f t="shared" si="1"/>
        <v>-4.765450018143369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212058</v>
      </c>
      <c r="E14" s="459">
        <v>180567</v>
      </c>
      <c r="F14" s="462">
        <f t="shared" si="0"/>
        <v>17.440063799033041</v>
      </c>
      <c r="G14" s="460">
        <v>904263</v>
      </c>
      <c r="H14" s="459">
        <v>680989</v>
      </c>
      <c r="I14" s="462">
        <f t="shared" si="1"/>
        <v>32.786726364155669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33738</v>
      </c>
      <c r="F10" s="299"/>
      <c r="G10" s="299"/>
      <c r="H10" s="93">
        <v>18074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2097</v>
      </c>
      <c r="F11" s="91">
        <v>8924</v>
      </c>
      <c r="G11" s="91">
        <v>20073</v>
      </c>
      <c r="H11" s="93">
        <v>1189</v>
      </c>
    </row>
    <row r="12" spans="2:8" x14ac:dyDescent="0.2">
      <c r="B12" s="32" t="s">
        <v>26</v>
      </c>
      <c r="C12" s="104" t="s">
        <v>228</v>
      </c>
      <c r="D12" s="294"/>
      <c r="E12" s="300">
        <v>1252</v>
      </c>
      <c r="F12" s="93"/>
      <c r="G12" s="93"/>
      <c r="H12" s="93">
        <v>85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12674</v>
      </c>
      <c r="F13" s="300">
        <v>3904</v>
      </c>
      <c r="G13" s="300">
        <v>6547</v>
      </c>
      <c r="H13" s="300">
        <v>7083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13243</v>
      </c>
      <c r="F14" s="300">
        <v>4351</v>
      </c>
      <c r="G14" s="300">
        <v>13647</v>
      </c>
      <c r="H14" s="300">
        <v>776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1881</v>
      </c>
      <c r="F15" s="300">
        <v>17</v>
      </c>
      <c r="G15" s="300">
        <v>692</v>
      </c>
      <c r="H15" s="300">
        <v>1002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2689</v>
      </c>
      <c r="F16" s="300">
        <v>2214</v>
      </c>
      <c r="G16" s="300">
        <v>2171</v>
      </c>
      <c r="H16" s="300">
        <v>1670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4987</v>
      </c>
      <c r="F17" s="301" t="s">
        <v>239</v>
      </c>
      <c r="G17" s="302"/>
      <c r="H17" s="300">
        <v>4001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15310</v>
      </c>
      <c r="F18" s="300">
        <v>2288</v>
      </c>
      <c r="G18" s="300">
        <v>20493</v>
      </c>
      <c r="H18" s="300">
        <v>8923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10934</v>
      </c>
      <c r="F19" s="300">
        <v>441</v>
      </c>
      <c r="G19" s="300">
        <v>5522</v>
      </c>
      <c r="H19" s="300">
        <v>4071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4242</v>
      </c>
      <c r="F21" s="91">
        <v>1442</v>
      </c>
      <c r="G21" s="91">
        <v>2836</v>
      </c>
      <c r="H21" s="91">
        <v>2362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20204</v>
      </c>
      <c r="F23" s="299">
        <v>31174</v>
      </c>
      <c r="G23" s="299">
        <v>11594</v>
      </c>
      <c r="H23" s="299">
        <v>2348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3293</v>
      </c>
      <c r="F24" s="301" t="s">
        <v>250</v>
      </c>
      <c r="G24" s="302"/>
      <c r="H24" s="299">
        <v>165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126544</v>
      </c>
      <c r="F25" s="75">
        <f>SUM(F10:F24)</f>
        <v>54755</v>
      </c>
      <c r="G25" s="75">
        <f>SUM(G10:G24)</f>
        <v>83575</v>
      </c>
      <c r="H25" s="75">
        <f>SUM(H10:H24)</f>
        <v>51749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67962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58582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18074</v>
      </c>
      <c r="F10" s="91">
        <v>22838</v>
      </c>
      <c r="G10" s="375">
        <f t="shared" ref="G10:G25" si="0">IF(AND(F10&gt; 0,E10&gt;0,E10&lt;=F10*6),E10/F10*100-100,"-")</f>
        <v>-20.859970225063492</v>
      </c>
      <c r="H10" s="91">
        <v>97670</v>
      </c>
      <c r="I10" s="283">
        <v>68932</v>
      </c>
      <c r="J10" s="375">
        <f>IF(AND(I10&gt; 0,H10&gt;0,H10&lt;=I10*6),H10/I10*100-100,"-")</f>
        <v>41.690361515696623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1189</v>
      </c>
      <c r="F11" s="285">
        <v>930</v>
      </c>
      <c r="G11" s="375">
        <f t="shared" si="0"/>
        <v>27.849462365591407</v>
      </c>
      <c r="H11" s="300">
        <v>3879</v>
      </c>
      <c r="I11" s="285">
        <v>2380</v>
      </c>
      <c r="J11" s="375">
        <f>IF(AND(I11&gt; 0,H11&gt;0,H11&lt;=I11*6),H11/I11*100-100,"-")</f>
        <v>62.983193277310932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85</v>
      </c>
      <c r="F12" s="282">
        <v>268</v>
      </c>
      <c r="G12" s="375">
        <f t="shared" si="0"/>
        <v>-68.28358208955224</v>
      </c>
      <c r="H12" s="93">
        <v>580</v>
      </c>
      <c r="I12" s="282">
        <v>-206</v>
      </c>
      <c r="J12" s="375" t="str">
        <f>IF(AND(I12&gt; 0,H12&gt;0,H12&lt;=I12*6),H12/I12*100-100,"-")</f>
        <v>-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2858</v>
      </c>
      <c r="F14" s="282">
        <v>4213</v>
      </c>
      <c r="G14" s="375">
        <f t="shared" si="0"/>
        <v>-32.162354616662711</v>
      </c>
      <c r="H14" s="93">
        <v>15454</v>
      </c>
      <c r="I14" s="282">
        <v>15008</v>
      </c>
      <c r="J14" s="375">
        <f t="shared" ref="J14:J23" si="1">IF(AND(I14&gt; 0,H14&gt;0,H14&lt;=I14*6),H14/I14*100-100,"-")</f>
        <v>2.9717484008528743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2408</v>
      </c>
      <c r="F15" s="282">
        <v>4898</v>
      </c>
      <c r="G15" s="375">
        <f t="shared" si="0"/>
        <v>-50.837076357697022</v>
      </c>
      <c r="H15" s="93">
        <v>16421</v>
      </c>
      <c r="I15" s="282">
        <v>18148</v>
      </c>
      <c r="J15" s="375">
        <f t="shared" si="1"/>
        <v>-9.5162001322459844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1817</v>
      </c>
      <c r="F16" s="282">
        <v>2203</v>
      </c>
      <c r="G16" s="375">
        <f t="shared" si="0"/>
        <v>-17.521561507035869</v>
      </c>
      <c r="H16" s="93">
        <v>8939</v>
      </c>
      <c r="I16" s="282">
        <v>7556</v>
      </c>
      <c r="J16" s="375">
        <f t="shared" si="1"/>
        <v>18.303335097935431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776</v>
      </c>
      <c r="F17" s="282">
        <v>8876</v>
      </c>
      <c r="G17" s="375">
        <f t="shared" si="0"/>
        <v>-91.257323118521853</v>
      </c>
      <c r="H17" s="93">
        <v>3993</v>
      </c>
      <c r="I17" s="282">
        <v>26778</v>
      </c>
      <c r="J17" s="375">
        <f t="shared" si="1"/>
        <v>-85.088505489580996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1002</v>
      </c>
      <c r="F18" s="282">
        <v>1375</v>
      </c>
      <c r="G18" s="375">
        <f t="shared" si="0"/>
        <v>-27.127272727272725</v>
      </c>
      <c r="H18" s="93">
        <v>3947</v>
      </c>
      <c r="I18" s="282">
        <v>4190</v>
      </c>
      <c r="J18" s="375">
        <f t="shared" si="1"/>
        <v>-5.7995226730310208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1670</v>
      </c>
      <c r="F19" s="282">
        <v>3911</v>
      </c>
      <c r="G19" s="375">
        <f t="shared" si="0"/>
        <v>-57.299923293275377</v>
      </c>
      <c r="H19" s="93">
        <v>10318</v>
      </c>
      <c r="I19" s="282">
        <v>10506</v>
      </c>
      <c r="J19" s="375">
        <f t="shared" si="1"/>
        <v>-1.789453645535886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4001</v>
      </c>
      <c r="F20" s="282">
        <v>4071</v>
      </c>
      <c r="G20" s="375">
        <f t="shared" si="0"/>
        <v>-1.7194792434291344</v>
      </c>
      <c r="H20" s="93">
        <v>21813</v>
      </c>
      <c r="I20" s="282">
        <v>21405</v>
      </c>
      <c r="J20" s="375">
        <f t="shared" si="1"/>
        <v>1.9060967063770278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8923</v>
      </c>
      <c r="F21" s="283">
        <v>11027</v>
      </c>
      <c r="G21" s="375">
        <f t="shared" si="0"/>
        <v>-19.080438922644419</v>
      </c>
      <c r="H21" s="91">
        <v>42616</v>
      </c>
      <c r="I21" s="283">
        <v>47613</v>
      </c>
      <c r="J21" s="375">
        <f t="shared" si="1"/>
        <v>-10.495032869174381</v>
      </c>
    </row>
    <row r="22" spans="2:10" s="9" customFormat="1" x14ac:dyDescent="0.2">
      <c r="B22" s="32"/>
      <c r="C22" s="89"/>
      <c r="D22" s="20" t="s">
        <v>266</v>
      </c>
      <c r="E22" s="300">
        <v>1390</v>
      </c>
      <c r="F22" s="285">
        <v>2312</v>
      </c>
      <c r="G22" s="375">
        <f t="shared" si="0"/>
        <v>-39.878892733564008</v>
      </c>
      <c r="H22" s="300">
        <v>6197</v>
      </c>
      <c r="I22" s="285">
        <v>9077</v>
      </c>
      <c r="J22" s="375">
        <f t="shared" si="1"/>
        <v>-31.728544673350228</v>
      </c>
    </row>
    <row r="23" spans="2:10" s="9" customFormat="1" x14ac:dyDescent="0.2">
      <c r="B23" s="32"/>
      <c r="C23" s="89"/>
      <c r="D23" s="20" t="s">
        <v>267</v>
      </c>
      <c r="E23" s="300">
        <v>3884</v>
      </c>
      <c r="F23" s="285">
        <v>3328</v>
      </c>
      <c r="G23" s="375">
        <f t="shared" si="0"/>
        <v>16.706730769230774</v>
      </c>
      <c r="H23" s="300">
        <v>16095</v>
      </c>
      <c r="I23" s="285">
        <v>15455</v>
      </c>
      <c r="J23" s="375">
        <f t="shared" si="1"/>
        <v>4.1410546748625023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219</v>
      </c>
      <c r="F25" s="282">
        <v>329</v>
      </c>
      <c r="G25" s="375">
        <f t="shared" si="0"/>
        <v>-33.434650455927056</v>
      </c>
      <c r="H25" s="93">
        <v>880</v>
      </c>
      <c r="I25" s="282">
        <v>878</v>
      </c>
      <c r="J25" s="375">
        <f t="shared" ref="J25:J33" si="2">IF(AND(I25&gt; 0,H25&gt;0,H25&lt;=I25*6),H25/I25*100-100,"-")</f>
        <v>0.22779043280183942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1867</v>
      </c>
      <c r="F26" s="282">
        <v>3031</v>
      </c>
      <c r="G26" s="375">
        <f t="shared" ref="G26:G33" si="3">IF(AND(F26&gt; 0,E26&gt;0,E26&lt;=F26*6),E26/F26*100-100,"-")</f>
        <v>-38.40316727152755</v>
      </c>
      <c r="H26" s="93">
        <v>9958</v>
      </c>
      <c r="I26" s="282">
        <v>11092</v>
      </c>
      <c r="J26" s="375">
        <f t="shared" si="2"/>
        <v>-10.223584565452583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1656</v>
      </c>
      <c r="F27" s="282">
        <v>3406</v>
      </c>
      <c r="G27" s="375">
        <f t="shared" si="3"/>
        <v>-51.379917792131536</v>
      </c>
      <c r="H27" s="93">
        <v>11235</v>
      </c>
      <c r="I27" s="282">
        <v>13609</v>
      </c>
      <c r="J27" s="375">
        <f t="shared" si="2"/>
        <v>-17.444338305533108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329</v>
      </c>
      <c r="F28" s="282">
        <v>578</v>
      </c>
      <c r="G28" s="375">
        <f t="shared" si="3"/>
        <v>-43.079584775086509</v>
      </c>
      <c r="H28" s="93">
        <v>1972</v>
      </c>
      <c r="I28" s="282">
        <v>2208</v>
      </c>
      <c r="J28" s="375">
        <f t="shared" si="2"/>
        <v>-10.688405797101453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2362</v>
      </c>
      <c r="F29" s="283">
        <v>2850</v>
      </c>
      <c r="G29" s="375">
        <f t="shared" si="3"/>
        <v>-17.122807017543863</v>
      </c>
      <c r="H29" s="91">
        <v>11509</v>
      </c>
      <c r="I29" s="283">
        <v>10698</v>
      </c>
      <c r="J29" s="375">
        <f t="shared" si="2"/>
        <v>7.5808562348102413</v>
      </c>
    </row>
    <row r="30" spans="2:10" s="9" customFormat="1" x14ac:dyDescent="0.2">
      <c r="B30" s="191"/>
      <c r="C30" s="89"/>
      <c r="D30" s="20" t="s">
        <v>274</v>
      </c>
      <c r="E30" s="300">
        <v>505</v>
      </c>
      <c r="F30" s="285">
        <v>771</v>
      </c>
      <c r="G30" s="375">
        <f t="shared" si="3"/>
        <v>-34.500648508430615</v>
      </c>
      <c r="H30" s="300">
        <v>3207</v>
      </c>
      <c r="I30" s="285">
        <v>2753</v>
      </c>
      <c r="J30" s="375">
        <f t="shared" si="2"/>
        <v>16.491100617508181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2348</v>
      </c>
      <c r="F31" s="285">
        <v>9886</v>
      </c>
      <c r="G31" s="375">
        <f t="shared" si="3"/>
        <v>-76.249241351406027</v>
      </c>
      <c r="H31" s="300">
        <v>11489</v>
      </c>
      <c r="I31" s="285">
        <v>45177</v>
      </c>
      <c r="J31" s="375">
        <f t="shared" si="2"/>
        <v>-74.568917812161061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165</v>
      </c>
      <c r="F32" s="283">
        <v>-458</v>
      </c>
      <c r="G32" s="375" t="str">
        <f t="shared" si="3"/>
        <v>-</v>
      </c>
      <c r="H32" s="91">
        <v>3878</v>
      </c>
      <c r="I32" s="283">
        <v>1851</v>
      </c>
      <c r="J32" s="375">
        <f t="shared" si="2"/>
        <v>109.5083738519719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51749</v>
      </c>
      <c r="F33" s="75">
        <f>F10+F11+F12+F14+F15+F16+F17+F18+F19+F20+F21+F25+F26+F27+F28+F29+F31+F32</f>
        <v>84232</v>
      </c>
      <c r="G33" s="374">
        <f t="shared" si="3"/>
        <v>-38.563728749168959</v>
      </c>
      <c r="H33" s="75">
        <f>H10+H11+H12+H14+H15+H16+H17+H18+H19+H20+H21+H25+H26+H27+H28+H29+H31+H32</f>
        <v>276551</v>
      </c>
      <c r="I33" s="75">
        <f>I10+I11+I12+I14+I15+I16+I17+I18+I19+I20+I21+I25+I26+I27+I28+I29+I31+I32</f>
        <v>307823</v>
      </c>
      <c r="J33" s="374">
        <f t="shared" si="2"/>
        <v>-10.159084928676549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174691</v>
      </c>
      <c r="F10" s="336"/>
      <c r="G10" s="336"/>
      <c r="H10" s="337">
        <v>97670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7139</v>
      </c>
      <c r="F11" s="335">
        <v>43746</v>
      </c>
      <c r="G11" s="335">
        <v>113505</v>
      </c>
      <c r="H11" s="337">
        <v>3879</v>
      </c>
    </row>
    <row r="12" spans="2:8" x14ac:dyDescent="0.2">
      <c r="B12" s="328" t="s">
        <v>26</v>
      </c>
      <c r="C12" s="322" t="s">
        <v>228</v>
      </c>
      <c r="D12" s="339"/>
      <c r="E12" s="338">
        <v>6326</v>
      </c>
      <c r="F12" s="337"/>
      <c r="G12" s="337"/>
      <c r="H12" s="337">
        <v>580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68998</v>
      </c>
      <c r="F13" s="338">
        <v>17811</v>
      </c>
      <c r="G13" s="338">
        <v>35527</v>
      </c>
      <c r="H13" s="338">
        <v>40814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72348</v>
      </c>
      <c r="F14" s="338">
        <v>22184</v>
      </c>
      <c r="G14" s="338">
        <v>77952</v>
      </c>
      <c r="H14" s="338">
        <v>3993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12118</v>
      </c>
      <c r="F15" s="338">
        <v>57</v>
      </c>
      <c r="G15" s="338">
        <v>4832</v>
      </c>
      <c r="H15" s="338">
        <v>3947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10863</v>
      </c>
      <c r="F16" s="338">
        <v>12646</v>
      </c>
      <c r="G16" s="338">
        <v>9980</v>
      </c>
      <c r="H16" s="338">
        <v>10318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17061</v>
      </c>
      <c r="F17" s="341" t="s">
        <v>239</v>
      </c>
      <c r="G17" s="342"/>
      <c r="H17" s="338">
        <v>21813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139191</v>
      </c>
      <c r="F18" s="338">
        <v>9613</v>
      </c>
      <c r="G18" s="338">
        <v>133539</v>
      </c>
      <c r="H18" s="338">
        <v>42616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56318</v>
      </c>
      <c r="F19" s="338">
        <v>2705</v>
      </c>
      <c r="G19" s="338">
        <v>27435</v>
      </c>
      <c r="H19" s="338">
        <v>24045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19348</v>
      </c>
      <c r="F21" s="335">
        <v>7524</v>
      </c>
      <c r="G21" s="335">
        <v>13277</v>
      </c>
      <c r="H21" s="335">
        <v>11509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132777</v>
      </c>
      <c r="F23" s="336">
        <v>172313</v>
      </c>
      <c r="G23" s="336">
        <v>79302</v>
      </c>
      <c r="H23" s="336">
        <v>11489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36385</v>
      </c>
      <c r="F24" s="341" t="s">
        <v>250</v>
      </c>
      <c r="G24" s="342"/>
      <c r="H24" s="336">
        <v>3878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753563</v>
      </c>
      <c r="F25" s="349">
        <f>SUM(F10:F24)</f>
        <v>288599</v>
      </c>
      <c r="G25" s="349">
        <f>SUM(G10:G24)</f>
        <v>495349</v>
      </c>
      <c r="H25" s="349">
        <f>SUM(H10:H24)</f>
        <v>276551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426484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327079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April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927</v>
      </c>
      <c r="G11" s="44">
        <v>759</v>
      </c>
      <c r="H11" s="355">
        <f>IF(AND(G11&gt; 0,F11&gt;0,F11&lt;=G11*6),F11/G11*100-100,"-")</f>
        <v>22.134387351778656</v>
      </c>
      <c r="I11" s="360">
        <v>3210</v>
      </c>
      <c r="J11" s="44">
        <v>3279</v>
      </c>
      <c r="K11" s="355">
        <f t="shared" ref="K11:K23" si="0">IF(AND(J11&gt; 0,I11&gt;0,I11&lt;=J11*6),I11/J11*100-100,"-")</f>
        <v>-2.1043000914913108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80808</v>
      </c>
      <c r="G12" s="44">
        <v>88177</v>
      </c>
      <c r="H12" s="355">
        <f>IF(AND(G12&gt; 0,F12&gt;0,F12&lt;=G12*6),F12/G12*100-100,"-")</f>
        <v>-8.3570545607131095</v>
      </c>
      <c r="I12" s="360">
        <v>330575</v>
      </c>
      <c r="J12" s="44">
        <v>346117</v>
      </c>
      <c r="K12" s="355">
        <f t="shared" si="0"/>
        <v>-4.4903890880829351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7215</v>
      </c>
      <c r="G13" s="44">
        <v>9117</v>
      </c>
      <c r="H13" s="355">
        <f t="shared" ref="H13:H23" si="1">IF(AND(G13&gt; 0,F13&gt;0,F13&lt;=G13*6),F13/G13*100-100,"-")</f>
        <v>-20.862125699243165</v>
      </c>
      <c r="I13" s="360">
        <v>27798</v>
      </c>
      <c r="J13" s="44">
        <v>34352</v>
      </c>
      <c r="K13" s="355">
        <f t="shared" si="0"/>
        <v>-19.078947368421055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10582</v>
      </c>
      <c r="G14" s="44">
        <v>12979</v>
      </c>
      <c r="H14" s="355">
        <f t="shared" si="1"/>
        <v>-18.468294937976736</v>
      </c>
      <c r="I14" s="360">
        <v>46535</v>
      </c>
      <c r="J14" s="44">
        <v>53718</v>
      </c>
      <c r="K14" s="355">
        <f t="shared" si="0"/>
        <v>-13.371681745411223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32604</v>
      </c>
      <c r="G15" s="44">
        <v>35618</v>
      </c>
      <c r="H15" s="355">
        <f t="shared" si="1"/>
        <v>-8.4620135886349601</v>
      </c>
      <c r="I15" s="360">
        <v>132960</v>
      </c>
      <c r="J15" s="44">
        <v>146550</v>
      </c>
      <c r="K15" s="355">
        <f t="shared" si="0"/>
        <v>-9.2732855680655035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15653</v>
      </c>
      <c r="G17" s="44">
        <v>11152</v>
      </c>
      <c r="H17" s="355">
        <f t="shared" si="1"/>
        <v>40.360473457675738</v>
      </c>
      <c r="I17" s="360">
        <v>57997</v>
      </c>
      <c r="J17" s="44">
        <v>43763</v>
      </c>
      <c r="K17" s="355">
        <f t="shared" si="0"/>
        <v>32.525192514224329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3205</v>
      </c>
      <c r="G18" s="44">
        <v>3685</v>
      </c>
      <c r="H18" s="355">
        <f t="shared" si="1"/>
        <v>-13.025780189959292</v>
      </c>
      <c r="I18" s="360">
        <v>12892</v>
      </c>
      <c r="J18" s="44">
        <v>15013</v>
      </c>
      <c r="K18" s="355">
        <f t="shared" si="0"/>
        <v>-14.127755944847792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150994</v>
      </c>
      <c r="G19" s="50">
        <f>SUM(G11:G18)</f>
        <v>161487</v>
      </c>
      <c r="H19" s="384">
        <f t="shared" si="1"/>
        <v>-6.497736659916896</v>
      </c>
      <c r="I19" s="50">
        <f>SUM(I11:I18)</f>
        <v>611967</v>
      </c>
      <c r="J19" s="50">
        <f>SUM(J11:J18)</f>
        <v>642792</v>
      </c>
      <c r="K19" s="384">
        <f t="shared" si="0"/>
        <v>-4.7954859425755103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642</v>
      </c>
      <c r="G21" s="57">
        <v>965</v>
      </c>
      <c r="H21" s="355">
        <f t="shared" si="1"/>
        <v>-33.47150259067358</v>
      </c>
      <c r="I21" s="56">
        <v>3160</v>
      </c>
      <c r="J21" s="57">
        <v>3955</v>
      </c>
      <c r="K21" s="355">
        <f t="shared" si="0"/>
        <v>-20.101137800252843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156931</v>
      </c>
      <c r="G23" s="45">
        <v>160741</v>
      </c>
      <c r="H23" s="355">
        <f t="shared" si="1"/>
        <v>-2.3702726746754053</v>
      </c>
      <c r="I23" s="44">
        <v>618937</v>
      </c>
      <c r="J23" s="45">
        <v>640214</v>
      </c>
      <c r="K23" s="355">
        <f t="shared" si="0"/>
        <v>-3.3234199814437062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2259963</v>
      </c>
      <c r="G11" s="45">
        <v>2245171</v>
      </c>
      <c r="H11" s="355">
        <f t="shared" ref="H11:H26" si="0">IF(AND(G11&gt; 0,F11&gt;0,F11&lt;=G11*6),F11/G11*100-100,"-")</f>
        <v>0.65883623118239143</v>
      </c>
      <c r="I11" s="44">
        <v>10593987</v>
      </c>
      <c r="J11" s="45">
        <v>9556644</v>
      </c>
      <c r="K11" s="355">
        <f t="shared" ref="K11:K26" si="1">IF(AND(J11&gt; 0,I11&gt;0,I11&lt;=J11*6),I11/J11*100-100,"-")</f>
        <v>10.854678692645663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660266</v>
      </c>
      <c r="G12" s="45">
        <v>637157</v>
      </c>
      <c r="H12" s="355">
        <f t="shared" si="0"/>
        <v>3.6268925869134279</v>
      </c>
      <c r="I12" s="44">
        <v>3639901</v>
      </c>
      <c r="J12" s="45">
        <v>3001382</v>
      </c>
      <c r="K12" s="355">
        <f t="shared" si="1"/>
        <v>21.27416636736011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651683</v>
      </c>
      <c r="G13" s="45">
        <v>610464</v>
      </c>
      <c r="H13" s="355">
        <f t="shared" si="0"/>
        <v>6.7520771085600444</v>
      </c>
      <c r="I13" s="44">
        <v>2412863</v>
      </c>
      <c r="J13" s="45">
        <v>3466907</v>
      </c>
      <c r="K13" s="355">
        <f t="shared" si="1"/>
        <v>-30.403007637643583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479973</v>
      </c>
      <c r="G15" s="45">
        <v>540379</v>
      </c>
      <c r="H15" s="355">
        <f t="shared" si="0"/>
        <v>-11.178450679985716</v>
      </c>
      <c r="I15" s="44">
        <v>2492392</v>
      </c>
      <c r="J15" s="45">
        <v>2028273</v>
      </c>
      <c r="K15" s="355">
        <f t="shared" si="1"/>
        <v>22.882471935484034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680266</v>
      </c>
      <c r="G16" s="45">
        <v>383926</v>
      </c>
      <c r="H16" s="355">
        <f t="shared" si="0"/>
        <v>77.186749529857309</v>
      </c>
      <c r="I16" s="44">
        <v>2593565</v>
      </c>
      <c r="J16" s="45">
        <v>1617037</v>
      </c>
      <c r="K16" s="355">
        <f t="shared" si="1"/>
        <v>60.38996015551902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402040</v>
      </c>
      <c r="G17" s="45">
        <v>511447</v>
      </c>
      <c r="H17" s="355">
        <f t="shared" si="0"/>
        <v>-21.39165935082228</v>
      </c>
      <c r="I17" s="44">
        <v>2131429</v>
      </c>
      <c r="J17" s="45">
        <v>1429232</v>
      </c>
      <c r="K17" s="355">
        <f t="shared" si="1"/>
        <v>49.131071792403191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827491</v>
      </c>
      <c r="G21" s="45">
        <v>1961122</v>
      </c>
      <c r="H21" s="355">
        <f t="shared" si="0"/>
        <v>-57.805225784015477</v>
      </c>
      <c r="I21" s="44">
        <v>3958224</v>
      </c>
      <c r="J21" s="45">
        <v>7035816</v>
      </c>
      <c r="K21" s="355">
        <f t="shared" si="1"/>
        <v>-43.741791996834479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5961682</v>
      </c>
      <c r="G30" s="75">
        <v>6889666</v>
      </c>
      <c r="H30" s="357">
        <f t="shared" si="2"/>
        <v>-13.469216069400176</v>
      </c>
      <c r="I30" s="75">
        <v>27822361</v>
      </c>
      <c r="J30" s="75">
        <v>28135291</v>
      </c>
      <c r="K30" s="357">
        <f t="shared" si="3"/>
        <v>-1.1122330314621678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156931</v>
      </c>
      <c r="G32" s="80">
        <v>160741</v>
      </c>
      <c r="H32" s="355">
        <f t="shared" si="2"/>
        <v>-2.3702726746754053</v>
      </c>
      <c r="I32" s="80">
        <v>618937</v>
      </c>
      <c r="J32" s="80">
        <v>640214</v>
      </c>
      <c r="K32" s="355">
        <f t="shared" si="3"/>
        <v>-3.3234199814437062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6118613</v>
      </c>
      <c r="G34" s="75">
        <f>G30+G31+G32-G33</f>
        <v>7050407</v>
      </c>
      <c r="H34" s="357">
        <f t="shared" si="2"/>
        <v>-13.216173193973063</v>
      </c>
      <c r="I34" s="75">
        <f>I30+I31+I32-I33</f>
        <v>28441298</v>
      </c>
      <c r="J34" s="75">
        <f>J30+J31+J32-J33</f>
        <v>28775505</v>
      </c>
      <c r="K34" s="357">
        <f t="shared" si="3"/>
        <v>-1.1614287916059141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2378</v>
      </c>
      <c r="G35" s="80">
        <f>G36-G34</f>
        <v>556</v>
      </c>
      <c r="H35" s="382" t="s">
        <v>49</v>
      </c>
      <c r="I35" s="80">
        <f>I36-I34</f>
        <v>31629</v>
      </c>
      <c r="J35" s="80">
        <f>J36-J34</f>
        <v>3434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6120991</v>
      </c>
      <c r="G36" s="75">
        <v>7050963</v>
      </c>
      <c r="H36" s="357">
        <f t="shared" si="2"/>
        <v>-13.189290597610565</v>
      </c>
      <c r="I36" s="75">
        <v>28472927</v>
      </c>
      <c r="J36" s="75">
        <v>28778939</v>
      </c>
      <c r="K36" s="357">
        <f t="shared" si="3"/>
        <v>-1.0633192557932745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117.63</v>
      </c>
      <c r="G11" s="377">
        <v>457.56</v>
      </c>
      <c r="H11" s="355">
        <f>IF(AND(G11&lt;&gt;"-",F11&lt;&gt;"-"),IF((F11&lt;=G11*6),F11/G11*100-100,"-"),"-")</f>
        <v>-74.291896144767904</v>
      </c>
      <c r="I11" s="377">
        <v>267.66000000000003</v>
      </c>
      <c r="J11" s="377">
        <v>418.91</v>
      </c>
      <c r="K11" s="355">
        <f>IF(AND(J11&lt;&gt;"-",I11&lt;&gt;"-"),IF((I11&lt;=J11*6),I11/J11*100-100,"-"),"-")</f>
        <v>-36.105607409706138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150.32</v>
      </c>
      <c r="G12" s="377">
        <v>476.04</v>
      </c>
      <c r="H12" s="355">
        <f t="shared" ref="H12:H27" si="0">IF(AND(G12&lt;&gt;"-",F12&lt;&gt;"-"),IF((F12&lt;=G12*6),F12/G12*100-100,"-"),"-")</f>
        <v>-68.422821611629274</v>
      </c>
      <c r="I12" s="377">
        <v>326.61</v>
      </c>
      <c r="J12" s="377">
        <v>429.74</v>
      </c>
      <c r="K12" s="355">
        <f t="shared" ref="K12:K27" si="1">IF(AND(J12&lt;&gt;"-",I12&lt;&gt;"-"),IF((I12&lt;=J12*6),I12/J12*100-100,"-"),"-")</f>
        <v>-23.998231488807193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170.81</v>
      </c>
      <c r="G13" s="377">
        <v>472.03</v>
      </c>
      <c r="H13" s="355">
        <f t="shared" si="0"/>
        <v>-63.813740652077193</v>
      </c>
      <c r="I13" s="377">
        <v>327.2</v>
      </c>
      <c r="J13" s="377">
        <v>431.45</v>
      </c>
      <c r="K13" s="355">
        <f t="shared" si="1"/>
        <v>-24.162707150307099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166.66</v>
      </c>
      <c r="G15" s="377">
        <v>473.43</v>
      </c>
      <c r="H15" s="355">
        <f t="shared" si="0"/>
        <v>-64.797330122721419</v>
      </c>
      <c r="I15" s="377">
        <v>374.5</v>
      </c>
      <c r="J15" s="377">
        <v>439.62</v>
      </c>
      <c r="K15" s="355">
        <f t="shared" si="1"/>
        <v>-14.812792866566582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211.76</v>
      </c>
      <c r="G16" s="377">
        <v>471.55</v>
      </c>
      <c r="H16" s="355">
        <f t="shared" si="0"/>
        <v>-55.092779132647657</v>
      </c>
      <c r="I16" s="377">
        <v>336.84</v>
      </c>
      <c r="J16" s="377">
        <v>445.92</v>
      </c>
      <c r="K16" s="355">
        <f t="shared" si="1"/>
        <v>-24.461786867599571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182.92</v>
      </c>
      <c r="G17" s="377">
        <v>471.21</v>
      </c>
      <c r="H17" s="355">
        <f t="shared" si="0"/>
        <v>-61.180789881369243</v>
      </c>
      <c r="I17" s="377">
        <v>365.46</v>
      </c>
      <c r="J17" s="377">
        <v>439.8</v>
      </c>
      <c r="K17" s="355">
        <f t="shared" si="1"/>
        <v>-16.903137789904505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162.46</v>
      </c>
      <c r="G21" s="377">
        <v>463.72</v>
      </c>
      <c r="H21" s="355">
        <f t="shared" si="0"/>
        <v>-64.965927715000433</v>
      </c>
      <c r="I21" s="377">
        <v>346.95</v>
      </c>
      <c r="J21" s="377">
        <v>426.2</v>
      </c>
      <c r="K21" s="355">
        <f t="shared" si="1"/>
        <v>-18.594556546222435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152.38</v>
      </c>
      <c r="G30" s="378">
        <v>465.34</v>
      </c>
      <c r="H30" s="385">
        <f>IF(AND(G30&lt;&gt;"-",F30&lt;&gt;"-"),IF((F30&lt;=G30*6),F30/G30*100-100,"-"),"-")</f>
        <v>-67.254050801564446</v>
      </c>
      <c r="I30" s="378">
        <v>315.33</v>
      </c>
      <c r="J30" s="378">
        <v>427.54</v>
      </c>
      <c r="K30" s="385">
        <f>IF(AND(J30&lt;&gt;"-",I30&lt;&gt;"-"),IF((I30&lt;=J30*6),I30/J30*100-100,"-"),"-")</f>
        <v>-26.245497497310197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152.38</v>
      </c>
      <c r="G32" s="378">
        <v>465.34</v>
      </c>
      <c r="H32" s="385">
        <f>IF(AND(G32&lt;&gt;"-",F32&lt;&gt;"-"),IF((F32&lt;=G32*6),F32/G32*100-100,"-"),"-")</f>
        <v>-67.254050801564446</v>
      </c>
      <c r="I32" s="378">
        <v>315.33</v>
      </c>
      <c r="J32" s="378">
        <v>427.54</v>
      </c>
      <c r="K32" s="385">
        <f>IF(AND(J32&lt;&gt;"-",I32&lt;&gt;"-"),IF((I32&lt;=J32*6),I32/J32*100-100,"-"),"-")</f>
        <v>-26.245497497310197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6120991</v>
      </c>
      <c r="G11" s="53">
        <v>7050963</v>
      </c>
      <c r="H11" s="94">
        <f>IF(AND(G11&gt; 0,F11&gt;0,F11&lt;=G11*6),F11/G11*100-100,"-")</f>
        <v>-13.189290597610565</v>
      </c>
      <c r="I11" s="361">
        <v>28472927</v>
      </c>
      <c r="J11" s="53">
        <v>28778939</v>
      </c>
      <c r="K11" s="94">
        <f>IF(AND(J11&gt; 0,I11&gt;0,I11&lt;=J11*6),I11/J11*100-100,"-")</f>
        <v>-1.0633192557932745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627189</v>
      </c>
      <c r="G14" s="53">
        <v>1036818</v>
      </c>
      <c r="H14" s="94">
        <f>IF(AND(G14&gt; 0,F14&gt;0,F14&lt;=G14*6),F14/G14*100-100,"-")</f>
        <v>-39.508283999699081</v>
      </c>
      <c r="I14" s="283">
        <v>3298541</v>
      </c>
      <c r="J14" s="53">
        <v>3838655</v>
      </c>
      <c r="K14" s="94">
        <f>IF(AND(J14&gt; 0,I14&gt;0,I14&lt;=J14*6),I14/J14*100-100,"-")</f>
        <v>-14.070397053134499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367405</v>
      </c>
      <c r="G17" s="53">
        <v>411087</v>
      </c>
      <c r="H17" s="94">
        <f>IF(AND(G17&gt; 0,F17&gt;0,F17&lt;=G17*6),F17/G17*100-100,"-")</f>
        <v>-10.625974550399306</v>
      </c>
      <c r="I17" s="361">
        <v>1735945</v>
      </c>
      <c r="J17" s="53">
        <v>1557594</v>
      </c>
      <c r="K17" s="94">
        <f>IF(AND(J17&gt; 0,I17&gt;0,I17&lt;=J17*6),I17/J17*100-100,"-")</f>
        <v>11.450416475666955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-2243</v>
      </c>
      <c r="G20" s="53">
        <v>7657</v>
      </c>
      <c r="H20" s="94" t="str">
        <f>IF(AND(G20&gt; 0,F20&gt;0,F20&lt;=G20*6),F20/G20*100-100,"-")</f>
        <v>-</v>
      </c>
      <c r="I20" s="361">
        <v>56844</v>
      </c>
      <c r="J20" s="53">
        <v>59387</v>
      </c>
      <c r="K20" s="94">
        <f>IF(AND(J20&gt; 0,I20&gt;0,I20&lt;=J20*6),I20/J20*100-100,"-")</f>
        <v>-4.2820819371242891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-133432</v>
      </c>
      <c r="G23" s="53">
        <v>173066</v>
      </c>
      <c r="H23" s="383" t="s">
        <v>49</v>
      </c>
      <c r="I23" s="361">
        <v>364696</v>
      </c>
      <c r="J23" s="53">
        <v>632148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7251260</v>
      </c>
      <c r="G26" s="365">
        <f>G11+G14+G17-G20-G23</f>
        <v>8318145</v>
      </c>
      <c r="H26" s="366">
        <f>IF(AND(G26&gt; 0,F26&gt;0,F26&lt;=G26*6),F26/G26*100-100,"-")</f>
        <v>-12.825996661515276</v>
      </c>
      <c r="I26" s="365">
        <f>I11+I14+I17-I20-I23</f>
        <v>33085873</v>
      </c>
      <c r="J26" s="365">
        <f>J11+J14+J17-J20-J23</f>
        <v>33483653</v>
      </c>
      <c r="K26" s="366">
        <f>IF(AND(J26&gt; 0,I26&gt;0,I26&lt;=J26*6),I26/J26*100-100,"-")</f>
        <v>-1.1879826851628081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13656</v>
      </c>
      <c r="G29" s="361">
        <v>5779</v>
      </c>
      <c r="H29" s="94">
        <f>IF(AND(G29&gt; 0,F29&gt;0,F29&lt;=G29*6),F29/G29*100-100,"-")</f>
        <v>136.3038587991002</v>
      </c>
      <c r="I29" s="53">
        <v>56657</v>
      </c>
      <c r="J29" s="361">
        <v>11859</v>
      </c>
      <c r="K29" s="94">
        <f>IF(AND(J29&gt; 0,I29&gt;0,I29&lt;=J29*6),I29/J29*100-100,"-")</f>
        <v>377.75529133991068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140892</v>
      </c>
      <c r="G32" s="361">
        <v>128613</v>
      </c>
      <c r="H32" s="94">
        <f>IF(AND(G32&gt; 0,F32&gt;0,F32&lt;=G32*6),F32/G32*100-100,"-")</f>
        <v>9.5472463903337967</v>
      </c>
      <c r="I32" s="53">
        <v>654642</v>
      </c>
      <c r="J32" s="361">
        <v>591363</v>
      </c>
      <c r="K32" s="94">
        <f>IF(AND(J32&gt; 0,I32&gt;0,I32&lt;=J32*6),I32/J32*100-100,"-")</f>
        <v>10.700534189660146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7096712</v>
      </c>
      <c r="G35" s="365">
        <f>G26-G29-G32</f>
        <v>8183753</v>
      </c>
      <c r="H35" s="366">
        <f>IF(AND(G35&gt; 0,F35&gt;0,F35&lt;=G35*6),F35/G35*100-100,"-")</f>
        <v>-13.282915552314449</v>
      </c>
      <c r="I35" s="365">
        <f>I26-I29-I32</f>
        <v>32374574</v>
      </c>
      <c r="J35" s="365">
        <f>J26-J29-J32</f>
        <v>32880431</v>
      </c>
      <c r="K35" s="366">
        <f>IF(AND(J35&gt; 0,I35&gt;0,I35&lt;=J35*6),I35/J35*100-100,"-")</f>
        <v>-1.5384743588063117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555024</v>
      </c>
      <c r="F12" s="123"/>
      <c r="G12" s="93">
        <v>0</v>
      </c>
      <c r="H12" s="93">
        <v>118564</v>
      </c>
      <c r="I12" s="93">
        <v>23530</v>
      </c>
      <c r="J12" s="93">
        <v>0</v>
      </c>
      <c r="K12" s="93">
        <v>204576</v>
      </c>
      <c r="L12" s="93">
        <v>368354</v>
      </c>
      <c r="M12" s="93">
        <f>E12-G12-H12+I12+J12+K12+L12</f>
        <v>1032920</v>
      </c>
    </row>
    <row r="13" spans="2:13" x14ac:dyDescent="0.2">
      <c r="B13" s="89"/>
      <c r="C13" s="17" t="s">
        <v>106</v>
      </c>
      <c r="D13" s="38">
        <v>2</v>
      </c>
      <c r="E13" s="122">
        <v>1187687</v>
      </c>
      <c r="F13" s="123"/>
      <c r="G13" s="93">
        <v>0</v>
      </c>
      <c r="H13" s="93">
        <v>2476</v>
      </c>
      <c r="I13" s="93">
        <v>0</v>
      </c>
      <c r="J13" s="93">
        <v>0</v>
      </c>
      <c r="K13" s="93">
        <v>1497</v>
      </c>
      <c r="L13" s="93">
        <v>53597</v>
      </c>
      <c r="M13" s="93">
        <f t="shared" ref="M13:M19" si="0">E13-G13-H13+I13+J13+K13+L13</f>
        <v>1240305</v>
      </c>
    </row>
    <row r="14" spans="2:13" x14ac:dyDescent="0.2">
      <c r="B14" s="89"/>
      <c r="C14" s="17" t="s">
        <v>107</v>
      </c>
      <c r="D14" s="38">
        <v>3</v>
      </c>
      <c r="E14" s="122">
        <v>144530</v>
      </c>
      <c r="F14" s="123"/>
      <c r="G14" s="93">
        <v>0</v>
      </c>
      <c r="H14" s="93">
        <v>67539</v>
      </c>
      <c r="I14" s="93">
        <v>283916</v>
      </c>
      <c r="J14" s="93">
        <v>0</v>
      </c>
      <c r="K14" s="93">
        <v>5960</v>
      </c>
      <c r="L14" s="93">
        <v>75411</v>
      </c>
      <c r="M14" s="93">
        <f t="shared" si="0"/>
        <v>442278</v>
      </c>
    </row>
    <row r="15" spans="2:13" x14ac:dyDescent="0.2">
      <c r="B15" s="89"/>
      <c r="C15" s="17" t="s">
        <v>108</v>
      </c>
      <c r="D15" s="38">
        <v>4</v>
      </c>
      <c r="E15" s="122">
        <v>1989212</v>
      </c>
      <c r="F15" s="123"/>
      <c r="G15" s="93">
        <v>156</v>
      </c>
      <c r="H15" s="93">
        <v>8529</v>
      </c>
      <c r="I15" s="93">
        <v>0</v>
      </c>
      <c r="J15" s="93">
        <v>0</v>
      </c>
      <c r="K15" s="93">
        <v>492589</v>
      </c>
      <c r="L15" s="93">
        <v>841502</v>
      </c>
      <c r="M15" s="93">
        <f t="shared" si="0"/>
        <v>3314618</v>
      </c>
    </row>
    <row r="16" spans="2:13" x14ac:dyDescent="0.2">
      <c r="B16" s="89"/>
      <c r="C16" s="17" t="s">
        <v>109</v>
      </c>
      <c r="D16" s="38">
        <v>5</v>
      </c>
      <c r="E16" s="122">
        <v>1227893</v>
      </c>
      <c r="F16" s="123"/>
      <c r="G16" s="93">
        <v>1361</v>
      </c>
      <c r="H16" s="93">
        <v>10040</v>
      </c>
      <c r="I16" s="93">
        <v>0</v>
      </c>
      <c r="J16" s="93">
        <v>1162</v>
      </c>
      <c r="K16" s="93">
        <v>67266</v>
      </c>
      <c r="L16" s="93">
        <v>319007</v>
      </c>
      <c r="M16" s="93">
        <f t="shared" si="0"/>
        <v>1603927</v>
      </c>
    </row>
    <row r="17" spans="2:13" x14ac:dyDescent="0.2">
      <c r="B17" s="89"/>
      <c r="C17" s="17" t="s">
        <v>110</v>
      </c>
      <c r="D17" s="38">
        <v>6</v>
      </c>
      <c r="E17" s="122">
        <v>167199</v>
      </c>
      <c r="F17" s="123"/>
      <c r="G17" s="93">
        <v>0</v>
      </c>
      <c r="H17" s="93">
        <v>107275</v>
      </c>
      <c r="I17" s="93">
        <v>0</v>
      </c>
      <c r="J17" s="93">
        <v>304</v>
      </c>
      <c r="K17" s="93">
        <v>30632</v>
      </c>
      <c r="L17" s="93">
        <v>7143</v>
      </c>
      <c r="M17" s="93">
        <f t="shared" si="0"/>
        <v>98003</v>
      </c>
    </row>
    <row r="18" spans="2:13" x14ac:dyDescent="0.2">
      <c r="B18" s="89"/>
      <c r="C18" s="17" t="s">
        <v>111</v>
      </c>
      <c r="D18" s="38">
        <v>7</v>
      </c>
      <c r="E18" s="122">
        <v>305944</v>
      </c>
      <c r="F18" s="123"/>
      <c r="G18" s="93">
        <v>36324</v>
      </c>
      <c r="H18" s="93">
        <v>11453</v>
      </c>
      <c r="I18" s="93">
        <v>0</v>
      </c>
      <c r="J18" s="93">
        <v>8793</v>
      </c>
      <c r="K18" s="93">
        <v>0</v>
      </c>
      <c r="L18" s="93">
        <v>0</v>
      </c>
      <c r="M18" s="93">
        <f t="shared" si="0"/>
        <v>266960</v>
      </c>
    </row>
    <row r="19" spans="2:13" x14ac:dyDescent="0.2">
      <c r="B19" s="105"/>
      <c r="C19" s="17" t="s">
        <v>112</v>
      </c>
      <c r="D19" s="38">
        <v>8</v>
      </c>
      <c r="E19" s="122">
        <v>208265</v>
      </c>
      <c r="F19" s="123"/>
      <c r="G19" s="93">
        <v>976</v>
      </c>
      <c r="H19" s="93">
        <v>89949</v>
      </c>
      <c r="I19" s="93">
        <v>2817</v>
      </c>
      <c r="J19" s="93">
        <v>2224</v>
      </c>
      <c r="K19" s="93">
        <v>62079</v>
      </c>
      <c r="L19" s="93">
        <v>58872</v>
      </c>
      <c r="M19" s="93">
        <f t="shared" si="0"/>
        <v>243332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232700</v>
      </c>
      <c r="F22" s="123"/>
      <c r="G22" s="93">
        <v>4663</v>
      </c>
      <c r="H22" s="93">
        <v>25258</v>
      </c>
      <c r="I22" s="93">
        <v>864</v>
      </c>
      <c r="J22" s="93">
        <v>0</v>
      </c>
      <c r="K22" s="93">
        <v>31456</v>
      </c>
      <c r="L22" s="93">
        <v>96162</v>
      </c>
      <c r="M22" s="93">
        <f>E22-G22-H22+I22+J22+K22+L22</f>
        <v>331261</v>
      </c>
    </row>
    <row r="23" spans="2:13" x14ac:dyDescent="0.2">
      <c r="B23" s="89"/>
      <c r="C23" s="17" t="s">
        <v>115</v>
      </c>
      <c r="D23" s="38">
        <v>10</v>
      </c>
      <c r="E23" s="122">
        <v>274672</v>
      </c>
      <c r="F23" s="123"/>
      <c r="G23" s="93">
        <v>255372</v>
      </c>
      <c r="H23" s="93">
        <v>10036</v>
      </c>
      <c r="I23" s="93">
        <v>20884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30148</v>
      </c>
    </row>
    <row r="24" spans="2:13" x14ac:dyDescent="0.2">
      <c r="B24" s="89"/>
      <c r="C24" s="17" t="s">
        <v>116</v>
      </c>
      <c r="D24" s="38">
        <v>11</v>
      </c>
      <c r="E24" s="122">
        <v>28101</v>
      </c>
      <c r="F24" s="123"/>
      <c r="G24" s="93">
        <v>0</v>
      </c>
      <c r="H24" s="93">
        <v>8612</v>
      </c>
      <c r="I24" s="93">
        <v>157</v>
      </c>
      <c r="J24" s="93">
        <v>668</v>
      </c>
      <c r="K24" s="93">
        <v>185</v>
      </c>
      <c r="L24" s="93">
        <v>7724</v>
      </c>
      <c r="M24" s="93">
        <f t="shared" si="1"/>
        <v>28223</v>
      </c>
    </row>
    <row r="25" spans="2:13" x14ac:dyDescent="0.2">
      <c r="B25" s="89"/>
      <c r="C25" s="17" t="s">
        <v>117</v>
      </c>
      <c r="D25" s="38">
        <v>12</v>
      </c>
      <c r="E25" s="122">
        <v>5318</v>
      </c>
      <c r="F25" s="123"/>
      <c r="G25" s="93">
        <v>0</v>
      </c>
      <c r="H25" s="93">
        <v>132</v>
      </c>
      <c r="I25" s="93">
        <v>2153</v>
      </c>
      <c r="J25" s="93">
        <v>0</v>
      </c>
      <c r="K25" s="93">
        <v>260</v>
      </c>
      <c r="L25" s="93">
        <v>4504</v>
      </c>
      <c r="M25" s="93">
        <f t="shared" si="1"/>
        <v>12103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298</v>
      </c>
      <c r="M26" s="93">
        <f t="shared" si="1"/>
        <v>298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123584</v>
      </c>
      <c r="F28" s="123"/>
      <c r="G28" s="93">
        <v>0</v>
      </c>
      <c r="H28" s="93">
        <v>2972</v>
      </c>
      <c r="I28" s="93">
        <v>0</v>
      </c>
      <c r="J28" s="93">
        <v>0</v>
      </c>
      <c r="K28" s="93">
        <v>0</v>
      </c>
      <c r="L28" s="93">
        <v>109142</v>
      </c>
      <c r="M28" s="93">
        <f t="shared" si="1"/>
        <v>229754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124</v>
      </c>
      <c r="I29" s="93">
        <v>0</v>
      </c>
      <c r="J29" s="93">
        <v>0</v>
      </c>
      <c r="K29" s="93">
        <v>0</v>
      </c>
      <c r="L29" s="93">
        <v>1265</v>
      </c>
      <c r="M29" s="93">
        <f t="shared" si="1"/>
        <v>1141</v>
      </c>
    </row>
    <row r="30" spans="2:13" x14ac:dyDescent="0.2">
      <c r="B30" s="89"/>
      <c r="C30" s="17" t="s">
        <v>286</v>
      </c>
      <c r="D30" s="38">
        <v>17</v>
      </c>
      <c r="E30" s="122">
        <v>126544</v>
      </c>
      <c r="F30" s="126"/>
      <c r="G30" s="93">
        <v>0</v>
      </c>
      <c r="H30" s="93">
        <v>67962</v>
      </c>
      <c r="I30" s="93">
        <v>0</v>
      </c>
      <c r="J30" s="93">
        <v>19691</v>
      </c>
      <c r="K30" s="93">
        <v>2393</v>
      </c>
      <c r="L30" s="93">
        <v>52362</v>
      </c>
      <c r="M30" s="93">
        <f t="shared" si="1"/>
        <v>133028</v>
      </c>
    </row>
    <row r="31" spans="2:13" x14ac:dyDescent="0.2">
      <c r="B31" s="89"/>
      <c r="C31" s="17" t="s">
        <v>124</v>
      </c>
      <c r="D31" s="38">
        <v>18</v>
      </c>
      <c r="E31" s="122">
        <v>261118</v>
      </c>
      <c r="F31" s="123"/>
      <c r="G31" s="93">
        <v>0</v>
      </c>
      <c r="H31" s="93">
        <v>14146</v>
      </c>
      <c r="I31" s="93">
        <v>0</v>
      </c>
      <c r="J31" s="93">
        <v>0</v>
      </c>
      <c r="K31" s="93">
        <v>118</v>
      </c>
      <c r="L31" s="93">
        <v>6056</v>
      </c>
      <c r="M31" s="93">
        <f t="shared" si="1"/>
        <v>253146</v>
      </c>
    </row>
    <row r="32" spans="2:13" x14ac:dyDescent="0.2">
      <c r="B32" s="89"/>
      <c r="C32" s="17" t="s">
        <v>125</v>
      </c>
      <c r="D32" s="38">
        <v>19</v>
      </c>
      <c r="E32" s="122">
        <v>133151</v>
      </c>
      <c r="F32" s="123"/>
      <c r="G32" s="93">
        <v>47657</v>
      </c>
      <c r="H32" s="93">
        <v>2</v>
      </c>
      <c r="I32" s="93">
        <v>0</v>
      </c>
      <c r="J32" s="93">
        <v>0</v>
      </c>
      <c r="K32" s="93">
        <v>49418</v>
      </c>
      <c r="L32" s="93">
        <v>417</v>
      </c>
      <c r="M32" s="93">
        <f t="shared" si="1"/>
        <v>135327</v>
      </c>
    </row>
    <row r="33" spans="2:13" x14ac:dyDescent="0.2">
      <c r="B33" s="89"/>
      <c r="C33" s="17" t="s">
        <v>126</v>
      </c>
      <c r="D33" s="38">
        <v>20</v>
      </c>
      <c r="E33" s="122">
        <v>25338</v>
      </c>
      <c r="F33" s="123"/>
      <c r="G33" s="93">
        <v>0</v>
      </c>
      <c r="H33" s="93">
        <v>20136</v>
      </c>
      <c r="I33" s="93">
        <v>0</v>
      </c>
      <c r="J33" s="93">
        <v>0</v>
      </c>
      <c r="K33" s="93">
        <v>11806</v>
      </c>
      <c r="L33" s="93">
        <v>14950</v>
      </c>
      <c r="M33" s="93">
        <f t="shared" si="1"/>
        <v>31958</v>
      </c>
    </row>
    <row r="34" spans="2:13" x14ac:dyDescent="0.2">
      <c r="B34" s="89"/>
      <c r="C34" s="17" t="s">
        <v>127</v>
      </c>
      <c r="D34" s="38">
        <v>21</v>
      </c>
      <c r="E34" s="122">
        <v>100432</v>
      </c>
      <c r="F34" s="123"/>
      <c r="G34" s="93">
        <v>43118</v>
      </c>
      <c r="H34" s="93">
        <v>61984</v>
      </c>
      <c r="I34" s="93">
        <v>59864</v>
      </c>
      <c r="J34" s="93">
        <v>0</v>
      </c>
      <c r="K34" s="93">
        <v>0</v>
      </c>
      <c r="L34" s="93">
        <v>10465</v>
      </c>
      <c r="M34" s="93">
        <f t="shared" si="1"/>
        <v>65659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7096712</v>
      </c>
      <c r="F35" s="128"/>
      <c r="G35" s="127">
        <f>SUM(G12:G34)</f>
        <v>389627</v>
      </c>
      <c r="H35" s="127">
        <f t="shared" ref="H35:M35" si="2">SUM(H12:H34)</f>
        <v>627189</v>
      </c>
      <c r="I35" s="127">
        <f t="shared" si="2"/>
        <v>394185</v>
      </c>
      <c r="J35" s="127">
        <f t="shared" si="2"/>
        <v>32842</v>
      </c>
      <c r="K35" s="127">
        <f t="shared" si="2"/>
        <v>960235</v>
      </c>
      <c r="L35" s="127">
        <f t="shared" si="2"/>
        <v>2027231</v>
      </c>
      <c r="M35" s="129">
        <f t="shared" si="2"/>
        <v>9494389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17129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2562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555024</v>
      </c>
      <c r="F11" s="93">
        <v>572341</v>
      </c>
      <c r="G11" s="355">
        <f t="shared" ref="G11:G18" si="0">IF(AND(F11&gt; 0,E11&gt;0,E11&lt;=F11*6),E11/F11*100-100,"-")</f>
        <v>-3.0256438032571538</v>
      </c>
      <c r="H11" s="93">
        <v>2218464</v>
      </c>
      <c r="I11" s="93">
        <v>2212945</v>
      </c>
      <c r="J11" s="355">
        <f t="shared" ref="J11:J18" si="1">IF(AND(I11&gt; 0,H11&gt;0,H11&lt;=I11*6),H11/I11*100-100,"-")</f>
        <v>0.24939616664670439</v>
      </c>
    </row>
    <row r="12" spans="2:14" x14ac:dyDescent="0.2">
      <c r="B12" s="89"/>
      <c r="C12" s="17" t="s">
        <v>106</v>
      </c>
      <c r="D12" s="38">
        <v>2</v>
      </c>
      <c r="E12" s="93">
        <v>1187687</v>
      </c>
      <c r="F12" s="93">
        <v>1489718</v>
      </c>
      <c r="G12" s="355">
        <f t="shared" si="0"/>
        <v>-20.274374076167433</v>
      </c>
      <c r="H12" s="93">
        <v>5859239</v>
      </c>
      <c r="I12" s="93">
        <v>6182492</v>
      </c>
      <c r="J12" s="355">
        <f t="shared" si="1"/>
        <v>-5.2285227380803718</v>
      </c>
    </row>
    <row r="13" spans="2:14" x14ac:dyDescent="0.2">
      <c r="B13" s="89"/>
      <c r="C13" s="17" t="s">
        <v>107</v>
      </c>
      <c r="D13" s="38">
        <v>3</v>
      </c>
      <c r="E13" s="93">
        <v>144530</v>
      </c>
      <c r="F13" s="93">
        <v>161913</v>
      </c>
      <c r="G13" s="355">
        <f t="shared" si="0"/>
        <v>-10.736012549949663</v>
      </c>
      <c r="H13" s="93">
        <v>817861</v>
      </c>
      <c r="I13" s="93">
        <v>689071</v>
      </c>
      <c r="J13" s="355">
        <f t="shared" si="1"/>
        <v>18.690381687808653</v>
      </c>
    </row>
    <row r="14" spans="2:14" x14ac:dyDescent="0.2">
      <c r="B14" s="89"/>
      <c r="C14" s="17" t="s">
        <v>108</v>
      </c>
      <c r="D14" s="38">
        <v>4</v>
      </c>
      <c r="E14" s="93">
        <v>1989212</v>
      </c>
      <c r="F14" s="93">
        <v>2614581</v>
      </c>
      <c r="G14" s="355">
        <f t="shared" si="0"/>
        <v>-23.918516963138643</v>
      </c>
      <c r="H14" s="93">
        <v>9775943</v>
      </c>
      <c r="I14" s="93">
        <v>9820342</v>
      </c>
      <c r="J14" s="355">
        <f t="shared" si="1"/>
        <v>-0.45211256390051346</v>
      </c>
    </row>
    <row r="15" spans="2:14" x14ac:dyDescent="0.2">
      <c r="B15" s="89"/>
      <c r="C15" s="17" t="s">
        <v>109</v>
      </c>
      <c r="D15" s="38">
        <v>5</v>
      </c>
      <c r="E15" s="93">
        <v>1227893</v>
      </c>
      <c r="F15" s="93">
        <v>824626</v>
      </c>
      <c r="G15" s="355">
        <f t="shared" si="0"/>
        <v>48.903017852941815</v>
      </c>
      <c r="H15" s="93">
        <v>4621041</v>
      </c>
      <c r="I15" s="93">
        <v>4075528</v>
      </c>
      <c r="J15" s="355">
        <f t="shared" si="1"/>
        <v>13.385087772676329</v>
      </c>
    </row>
    <row r="16" spans="2:14" x14ac:dyDescent="0.2">
      <c r="B16" s="89"/>
      <c r="C16" s="17" t="s">
        <v>110</v>
      </c>
      <c r="D16" s="38">
        <v>6</v>
      </c>
      <c r="E16" s="93">
        <v>167199</v>
      </c>
      <c r="F16" s="93">
        <v>138202</v>
      </c>
      <c r="G16" s="355">
        <f t="shared" si="0"/>
        <v>20.981606633767953</v>
      </c>
      <c r="H16" s="93">
        <v>679692</v>
      </c>
      <c r="I16" s="93">
        <v>519071</v>
      </c>
      <c r="J16" s="355">
        <f t="shared" si="1"/>
        <v>30.943936378645702</v>
      </c>
    </row>
    <row r="17" spans="2:10" x14ac:dyDescent="0.2">
      <c r="B17" s="89"/>
      <c r="C17" s="17" t="s">
        <v>111</v>
      </c>
      <c r="D17" s="38">
        <v>7</v>
      </c>
      <c r="E17" s="93">
        <v>305944</v>
      </c>
      <c r="F17" s="93">
        <v>349832</v>
      </c>
      <c r="G17" s="355">
        <f t="shared" si="0"/>
        <v>-12.545450387614636</v>
      </c>
      <c r="H17" s="93">
        <v>1256832</v>
      </c>
      <c r="I17" s="93">
        <v>1550248</v>
      </c>
      <c r="J17" s="355">
        <f t="shared" si="1"/>
        <v>-18.927036190338569</v>
      </c>
    </row>
    <row r="18" spans="2:10" x14ac:dyDescent="0.2">
      <c r="B18" s="105"/>
      <c r="C18" s="17" t="s">
        <v>112</v>
      </c>
      <c r="D18" s="38">
        <v>8</v>
      </c>
      <c r="E18" s="93">
        <v>208265</v>
      </c>
      <c r="F18" s="93">
        <v>205464</v>
      </c>
      <c r="G18" s="355">
        <f t="shared" si="0"/>
        <v>1.3632558501732746</v>
      </c>
      <c r="H18" s="93">
        <v>800265</v>
      </c>
      <c r="I18" s="93">
        <v>991000</v>
      </c>
      <c r="J18" s="355">
        <f t="shared" si="1"/>
        <v>-19.24672048435923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232700</v>
      </c>
      <c r="F21" s="93">
        <v>305089</v>
      </c>
      <c r="G21" s="355">
        <f t="shared" ref="G21:G34" si="2">IF(AND(F21&gt; 0,E21&gt;0,E21&lt;=F21*6),E21/F21*100-100,"-")</f>
        <v>-23.72717469328623</v>
      </c>
      <c r="H21" s="93">
        <v>935007</v>
      </c>
      <c r="I21" s="93">
        <v>1029602</v>
      </c>
      <c r="J21" s="355">
        <f t="shared" ref="J21:J34" si="3">IF(AND(I21&gt; 0,H21&gt;0,H21&lt;=I21*6),H21/I21*100-100,"-")</f>
        <v>-9.1875307157523025</v>
      </c>
    </row>
    <row r="22" spans="2:10" x14ac:dyDescent="0.2">
      <c r="B22" s="89"/>
      <c r="C22" s="17" t="s">
        <v>115</v>
      </c>
      <c r="D22" s="38">
        <v>10</v>
      </c>
      <c r="E22" s="93">
        <v>274672</v>
      </c>
      <c r="F22" s="93">
        <v>304497</v>
      </c>
      <c r="G22" s="355">
        <f t="shared" si="2"/>
        <v>-9.7948419853069169</v>
      </c>
      <c r="H22" s="93">
        <v>1220148</v>
      </c>
      <c r="I22" s="93">
        <v>1282955</v>
      </c>
      <c r="J22" s="355">
        <f t="shared" si="3"/>
        <v>-4.8954951654578593</v>
      </c>
    </row>
    <row r="23" spans="2:10" x14ac:dyDescent="0.2">
      <c r="B23" s="89"/>
      <c r="C23" s="17" t="s">
        <v>116</v>
      </c>
      <c r="D23" s="38">
        <v>11</v>
      </c>
      <c r="E23" s="93">
        <v>28101</v>
      </c>
      <c r="F23" s="93">
        <v>29226</v>
      </c>
      <c r="G23" s="355">
        <f t="shared" si="2"/>
        <v>-3.8493122562102258</v>
      </c>
      <c r="H23" s="93">
        <v>134313</v>
      </c>
      <c r="I23" s="93">
        <v>122159</v>
      </c>
      <c r="J23" s="355">
        <f t="shared" si="3"/>
        <v>9.9493283343838641</v>
      </c>
    </row>
    <row r="24" spans="2:10" x14ac:dyDescent="0.2">
      <c r="B24" s="89"/>
      <c r="C24" s="17" t="s">
        <v>117</v>
      </c>
      <c r="D24" s="38">
        <v>12</v>
      </c>
      <c r="E24" s="93">
        <v>5318</v>
      </c>
      <c r="F24" s="93">
        <v>7523</v>
      </c>
      <c r="G24" s="355">
        <f t="shared" si="2"/>
        <v>-29.310115645354244</v>
      </c>
      <c r="H24" s="93">
        <v>22018</v>
      </c>
      <c r="I24" s="93">
        <v>21565</v>
      </c>
      <c r="J24" s="355">
        <f t="shared" si="3"/>
        <v>2.1006260143751518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123584</v>
      </c>
      <c r="F27" s="93">
        <v>397438</v>
      </c>
      <c r="G27" s="355">
        <f t="shared" si="2"/>
        <v>-68.904835471192996</v>
      </c>
      <c r="H27" s="93">
        <v>1269107</v>
      </c>
      <c r="I27" s="93">
        <v>1552459</v>
      </c>
      <c r="J27" s="355">
        <f t="shared" si="3"/>
        <v>-18.251818566545069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4</v>
      </c>
      <c r="I28" s="93">
        <v>3547</v>
      </c>
      <c r="J28" s="355">
        <f t="shared" si="3"/>
        <v>-99.887228643924445</v>
      </c>
    </row>
    <row r="29" spans="2:10" x14ac:dyDescent="0.2">
      <c r="B29" s="89"/>
      <c r="C29" s="17" t="s">
        <v>122</v>
      </c>
      <c r="D29" s="38">
        <v>17</v>
      </c>
      <c r="E29" s="93">
        <v>126544</v>
      </c>
      <c r="F29" s="93">
        <v>177384</v>
      </c>
      <c r="G29" s="355">
        <f t="shared" si="2"/>
        <v>-28.660984079736622</v>
      </c>
      <c r="H29" s="93">
        <v>753563</v>
      </c>
      <c r="I29" s="93">
        <v>764843</v>
      </c>
      <c r="J29" s="355">
        <f t="shared" si="3"/>
        <v>-1.4748124778549396</v>
      </c>
    </row>
    <row r="30" spans="2:10" x14ac:dyDescent="0.2">
      <c r="B30" s="89"/>
      <c r="C30" s="17" t="s">
        <v>124</v>
      </c>
      <c r="D30" s="38">
        <v>18</v>
      </c>
      <c r="E30" s="93">
        <v>261118</v>
      </c>
      <c r="F30" s="93">
        <v>328760</v>
      </c>
      <c r="G30" s="355">
        <f t="shared" si="2"/>
        <v>-20.574887455894881</v>
      </c>
      <c r="H30" s="93">
        <v>823751</v>
      </c>
      <c r="I30" s="93">
        <v>956598</v>
      </c>
      <c r="J30" s="355">
        <f t="shared" si="3"/>
        <v>-13.887442792061037</v>
      </c>
    </row>
    <row r="31" spans="2:10" x14ac:dyDescent="0.2">
      <c r="B31" s="89"/>
      <c r="C31" s="17" t="s">
        <v>125</v>
      </c>
      <c r="D31" s="38">
        <v>19</v>
      </c>
      <c r="E31" s="93">
        <v>133151</v>
      </c>
      <c r="F31" s="93">
        <v>139404</v>
      </c>
      <c r="G31" s="355">
        <f t="shared" si="2"/>
        <v>-4.4855240882614567</v>
      </c>
      <c r="H31" s="93">
        <v>629230</v>
      </c>
      <c r="I31" s="93">
        <v>562223</v>
      </c>
      <c r="J31" s="355">
        <f t="shared" si="3"/>
        <v>11.918224619056843</v>
      </c>
    </row>
    <row r="32" spans="2:10" x14ac:dyDescent="0.2">
      <c r="B32" s="89"/>
      <c r="C32" s="17" t="s">
        <v>126</v>
      </c>
      <c r="D32" s="38">
        <v>20</v>
      </c>
      <c r="E32" s="93">
        <v>25338</v>
      </c>
      <c r="F32" s="93">
        <v>27721</v>
      </c>
      <c r="G32" s="355">
        <f t="shared" si="2"/>
        <v>-8.5963709822877945</v>
      </c>
      <c r="H32" s="93">
        <v>107994</v>
      </c>
      <c r="I32" s="93">
        <v>109259</v>
      </c>
      <c r="J32" s="355">
        <f t="shared" si="3"/>
        <v>-1.1577993574899921</v>
      </c>
    </row>
    <row r="33" spans="2:10" x14ac:dyDescent="0.2">
      <c r="B33" s="105"/>
      <c r="C33" s="17" t="s">
        <v>127</v>
      </c>
      <c r="D33" s="38">
        <v>21</v>
      </c>
      <c r="E33" s="93">
        <v>100432</v>
      </c>
      <c r="F33" s="93">
        <v>110034</v>
      </c>
      <c r="G33" s="355">
        <f t="shared" si="2"/>
        <v>-8.7263936601414116</v>
      </c>
      <c r="H33" s="93">
        <v>450102</v>
      </c>
      <c r="I33" s="93">
        <v>434524</v>
      </c>
      <c r="J33" s="355">
        <f t="shared" si="3"/>
        <v>3.585072401064167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7096712</v>
      </c>
      <c r="F34" s="129">
        <f>SUM(F11:F33)</f>
        <v>8183753</v>
      </c>
      <c r="G34" s="357">
        <f t="shared" si="2"/>
        <v>-13.282915552314449</v>
      </c>
      <c r="H34" s="75">
        <f>SUM(H11:H33)</f>
        <v>32374574</v>
      </c>
      <c r="I34" s="75">
        <f>SUM(I11:I33)</f>
        <v>32880431</v>
      </c>
      <c r="J34" s="357">
        <f t="shared" si="3"/>
        <v>-1.5384743588063117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572930</v>
      </c>
      <c r="F11" s="358">
        <v>378635</v>
      </c>
      <c r="G11" s="355">
        <f t="shared" ref="G11:G18" si="0">IF(AND(F11&gt; 0,E11&gt;0,E11&lt;=F11*6),E11/F11*100-100,"-")</f>
        <v>51.314590568753573</v>
      </c>
      <c r="H11" s="359">
        <v>2479463</v>
      </c>
      <c r="I11" s="359">
        <v>2606322</v>
      </c>
      <c r="J11" s="355">
        <f t="shared" ref="J11:J18" si="1">IF(AND(I11&gt; 0,H11&gt;0,H11&lt;=I11*6),H11/I11*100-100,"-")</f>
        <v>-4.8673571415964716</v>
      </c>
    </row>
    <row r="12" spans="2:14" x14ac:dyDescent="0.2">
      <c r="B12" s="89"/>
      <c r="C12" s="17" t="s">
        <v>106</v>
      </c>
      <c r="D12" s="38">
        <v>2</v>
      </c>
      <c r="E12" s="358">
        <v>55094</v>
      </c>
      <c r="F12" s="358">
        <v>145149</v>
      </c>
      <c r="G12" s="355">
        <f t="shared" si="0"/>
        <v>-62.043141874900968</v>
      </c>
      <c r="H12" s="359">
        <v>391941</v>
      </c>
      <c r="I12" s="359">
        <v>444661</v>
      </c>
      <c r="J12" s="355">
        <f t="shared" si="1"/>
        <v>-11.856223055316292</v>
      </c>
    </row>
    <row r="13" spans="2:14" x14ac:dyDescent="0.2">
      <c r="B13" s="89"/>
      <c r="C13" s="17" t="s">
        <v>107</v>
      </c>
      <c r="D13" s="38">
        <v>3</v>
      </c>
      <c r="E13" s="358">
        <v>81371</v>
      </c>
      <c r="F13" s="358">
        <v>101370</v>
      </c>
      <c r="G13" s="355">
        <f t="shared" si="0"/>
        <v>-19.728716582815437</v>
      </c>
      <c r="H13" s="359">
        <v>197710</v>
      </c>
      <c r="I13" s="359">
        <v>322194</v>
      </c>
      <c r="J13" s="355">
        <f t="shared" si="1"/>
        <v>-38.636349528544912</v>
      </c>
    </row>
    <row r="14" spans="2:14" x14ac:dyDescent="0.2">
      <c r="B14" s="89"/>
      <c r="C14" s="17" t="s">
        <v>108</v>
      </c>
      <c r="D14" s="38">
        <v>4</v>
      </c>
      <c r="E14" s="358">
        <v>1334091</v>
      </c>
      <c r="F14" s="358">
        <v>1372440</v>
      </c>
      <c r="G14" s="355">
        <f t="shared" si="0"/>
        <v>-2.7942205123721209</v>
      </c>
      <c r="H14" s="359">
        <v>4863210</v>
      </c>
      <c r="I14" s="359">
        <v>5455971</v>
      </c>
      <c r="J14" s="355">
        <f t="shared" si="1"/>
        <v>-10.864445577148402</v>
      </c>
    </row>
    <row r="15" spans="2:14" x14ac:dyDescent="0.2">
      <c r="B15" s="89"/>
      <c r="C15" s="17" t="s">
        <v>109</v>
      </c>
      <c r="D15" s="38">
        <v>5</v>
      </c>
      <c r="E15" s="358">
        <v>386273</v>
      </c>
      <c r="F15" s="358">
        <v>265347</v>
      </c>
      <c r="G15" s="355">
        <f t="shared" si="0"/>
        <v>45.572778286545542</v>
      </c>
      <c r="H15" s="359">
        <v>1408353</v>
      </c>
      <c r="I15" s="359">
        <v>1205300</v>
      </c>
      <c r="J15" s="355">
        <f t="shared" si="1"/>
        <v>16.84667717580686</v>
      </c>
    </row>
    <row r="16" spans="2:14" x14ac:dyDescent="0.2">
      <c r="B16" s="89"/>
      <c r="C16" s="17" t="s">
        <v>110</v>
      </c>
      <c r="D16" s="38">
        <v>6</v>
      </c>
      <c r="E16" s="358">
        <v>37775</v>
      </c>
      <c r="F16" s="358">
        <v>91891</v>
      </c>
      <c r="G16" s="355">
        <f t="shared" si="0"/>
        <v>-58.891512770565122</v>
      </c>
      <c r="H16" s="359">
        <v>168649</v>
      </c>
      <c r="I16" s="359">
        <v>316496</v>
      </c>
      <c r="J16" s="355">
        <f t="shared" si="1"/>
        <v>-46.713702542844146</v>
      </c>
    </row>
    <row r="17" spans="2:10" x14ac:dyDescent="0.2">
      <c r="B17" s="89"/>
      <c r="C17" s="17" t="s">
        <v>111</v>
      </c>
      <c r="D17" s="38">
        <v>7</v>
      </c>
      <c r="E17" s="358">
        <v>0</v>
      </c>
      <c r="F17" s="358">
        <v>22358</v>
      </c>
      <c r="G17" s="355" t="str">
        <f t="shared" si="0"/>
        <v>-</v>
      </c>
      <c r="H17" s="359">
        <v>8093</v>
      </c>
      <c r="I17" s="359">
        <v>89659</v>
      </c>
      <c r="J17" s="355">
        <f t="shared" si="1"/>
        <v>-90.973577666491934</v>
      </c>
    </row>
    <row r="18" spans="2:10" x14ac:dyDescent="0.2">
      <c r="B18" s="105"/>
      <c r="C18" s="17" t="s">
        <v>112</v>
      </c>
      <c r="D18" s="38">
        <v>8</v>
      </c>
      <c r="E18" s="358">
        <v>120951</v>
      </c>
      <c r="F18" s="358">
        <v>107452</v>
      </c>
      <c r="G18" s="355">
        <f t="shared" si="0"/>
        <v>12.562818746975395</v>
      </c>
      <c r="H18" s="359">
        <v>455749</v>
      </c>
      <c r="I18" s="359">
        <v>406374</v>
      </c>
      <c r="J18" s="355">
        <f t="shared" si="1"/>
        <v>12.150137558013057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127618</v>
      </c>
      <c r="F21" s="93">
        <v>98038</v>
      </c>
      <c r="G21" s="355">
        <f t="shared" ref="G21:G34" si="2">IF(AND(F21&gt; 0,E21&gt;0,E21&lt;=F21*6),E21/F21*100-100,"-")</f>
        <v>30.171974132479249</v>
      </c>
      <c r="H21" s="93">
        <v>512084</v>
      </c>
      <c r="I21" s="93">
        <v>468884</v>
      </c>
      <c r="J21" s="355">
        <f t="shared" ref="J21:J34" si="3">IF(AND(I21&gt; 0,H21&gt;0,H21&lt;=I21*6),H21/I21*100-100,"-")</f>
        <v>9.2133662057139958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7909</v>
      </c>
      <c r="F23" s="93">
        <v>8917</v>
      </c>
      <c r="G23" s="355">
        <f t="shared" si="2"/>
        <v>-11.304250308399688</v>
      </c>
      <c r="H23" s="93">
        <v>33989</v>
      </c>
      <c r="I23" s="93">
        <v>41067</v>
      </c>
      <c r="J23" s="355">
        <f t="shared" si="3"/>
        <v>-17.235249713882197</v>
      </c>
    </row>
    <row r="24" spans="2:10" x14ac:dyDescent="0.2">
      <c r="B24" s="89"/>
      <c r="C24" s="17" t="s">
        <v>117</v>
      </c>
      <c r="D24" s="38">
        <v>12</v>
      </c>
      <c r="E24" s="93">
        <v>4764</v>
      </c>
      <c r="F24" s="93">
        <v>7168</v>
      </c>
      <c r="G24" s="355">
        <f t="shared" si="2"/>
        <v>-33.537946428571431</v>
      </c>
      <c r="H24" s="93">
        <v>31767</v>
      </c>
      <c r="I24" s="93">
        <v>30621</v>
      </c>
      <c r="J24" s="355">
        <f t="shared" si="3"/>
        <v>3.7425296365239547</v>
      </c>
    </row>
    <row r="25" spans="2:10" x14ac:dyDescent="0.2">
      <c r="B25" s="89"/>
      <c r="C25" s="17" t="s">
        <v>118</v>
      </c>
      <c r="D25" s="38">
        <v>13</v>
      </c>
      <c r="E25" s="93">
        <v>298</v>
      </c>
      <c r="F25" s="93">
        <v>1248</v>
      </c>
      <c r="G25" s="355">
        <f t="shared" si="2"/>
        <v>-76.121794871794876</v>
      </c>
      <c r="H25" s="93">
        <v>2160</v>
      </c>
      <c r="I25" s="93">
        <v>3094</v>
      </c>
      <c r="J25" s="355">
        <f t="shared" si="3"/>
        <v>-30.187459599224312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109142</v>
      </c>
      <c r="F27" s="93">
        <v>610962</v>
      </c>
      <c r="G27" s="355">
        <f t="shared" si="2"/>
        <v>-82.136041194051344</v>
      </c>
      <c r="H27" s="93">
        <v>1372583</v>
      </c>
      <c r="I27" s="93">
        <v>2150188</v>
      </c>
      <c r="J27" s="355">
        <f t="shared" si="3"/>
        <v>-36.16451212638151</v>
      </c>
    </row>
    <row r="28" spans="2:10" x14ac:dyDescent="0.2">
      <c r="B28" s="89"/>
      <c r="C28" s="17" t="s">
        <v>121</v>
      </c>
      <c r="D28" s="38">
        <v>16</v>
      </c>
      <c r="E28" s="93">
        <v>1265</v>
      </c>
      <c r="F28" s="93">
        <v>1673</v>
      </c>
      <c r="G28" s="355">
        <f t="shared" si="2"/>
        <v>-24.38732815301853</v>
      </c>
      <c r="H28" s="93">
        <v>6711</v>
      </c>
      <c r="I28" s="93">
        <v>6033</v>
      </c>
      <c r="J28" s="355">
        <f t="shared" si="3"/>
        <v>11.238189955246142</v>
      </c>
    </row>
    <row r="29" spans="2:10" x14ac:dyDescent="0.2">
      <c r="B29" s="89"/>
      <c r="C29" s="17" t="s">
        <v>122</v>
      </c>
      <c r="D29" s="38">
        <v>17</v>
      </c>
      <c r="E29" s="93">
        <v>54755</v>
      </c>
      <c r="F29" s="93">
        <v>70467</v>
      </c>
      <c r="G29" s="355">
        <f t="shared" si="2"/>
        <v>-22.29696169838364</v>
      </c>
      <c r="H29" s="93">
        <v>288599</v>
      </c>
      <c r="I29" s="93">
        <v>311502</v>
      </c>
      <c r="J29" s="355">
        <f t="shared" si="3"/>
        <v>-7.3524407547945145</v>
      </c>
    </row>
    <row r="30" spans="2:10" x14ac:dyDescent="0.2">
      <c r="B30" s="89"/>
      <c r="C30" s="17" t="s">
        <v>124</v>
      </c>
      <c r="D30" s="38">
        <v>18</v>
      </c>
      <c r="E30" s="93">
        <v>6174</v>
      </c>
      <c r="F30" s="93">
        <v>6043</v>
      </c>
      <c r="G30" s="355">
        <f t="shared" si="2"/>
        <v>2.167797451596897</v>
      </c>
      <c r="H30" s="93">
        <v>15433</v>
      </c>
      <c r="I30" s="93">
        <v>17137</v>
      </c>
      <c r="J30" s="355">
        <f t="shared" si="3"/>
        <v>-9.9433973274202003</v>
      </c>
    </row>
    <row r="31" spans="2:10" x14ac:dyDescent="0.2">
      <c r="B31" s="89"/>
      <c r="C31" s="17" t="s">
        <v>125</v>
      </c>
      <c r="D31" s="38">
        <v>19</v>
      </c>
      <c r="E31" s="93">
        <v>49835</v>
      </c>
      <c r="F31" s="93">
        <v>69757</v>
      </c>
      <c r="G31" s="355">
        <f t="shared" si="2"/>
        <v>-28.559141018105706</v>
      </c>
      <c r="H31" s="93">
        <v>225705</v>
      </c>
      <c r="I31" s="93">
        <v>279488</v>
      </c>
      <c r="J31" s="355">
        <f t="shared" si="3"/>
        <v>-19.243402221204491</v>
      </c>
    </row>
    <row r="32" spans="2:10" x14ac:dyDescent="0.2">
      <c r="B32" s="89"/>
      <c r="C32" s="17" t="s">
        <v>126</v>
      </c>
      <c r="D32" s="38">
        <v>20</v>
      </c>
      <c r="E32" s="93">
        <v>26756</v>
      </c>
      <c r="F32" s="93">
        <v>24375</v>
      </c>
      <c r="G32" s="355">
        <f t="shared" si="2"/>
        <v>9.7682051282051248</v>
      </c>
      <c r="H32" s="93">
        <v>104657</v>
      </c>
      <c r="I32" s="93">
        <v>103272</v>
      </c>
      <c r="J32" s="355">
        <f t="shared" si="3"/>
        <v>1.341118599426764</v>
      </c>
    </row>
    <row r="33" spans="2:10" x14ac:dyDescent="0.2">
      <c r="B33" s="89"/>
      <c r="C33" s="17" t="s">
        <v>127</v>
      </c>
      <c r="D33" s="38">
        <v>21</v>
      </c>
      <c r="E33" s="93">
        <v>10465</v>
      </c>
      <c r="F33" s="93">
        <v>25277</v>
      </c>
      <c r="G33" s="355">
        <f t="shared" si="2"/>
        <v>-58.598726114649679</v>
      </c>
      <c r="H33" s="93">
        <v>53009</v>
      </c>
      <c r="I33" s="93">
        <v>92331</v>
      </c>
      <c r="J33" s="355">
        <f t="shared" si="3"/>
        <v>-42.588079843172935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2987466</v>
      </c>
      <c r="F34" s="129">
        <f>SUM(F11:F33)</f>
        <v>3408567</v>
      </c>
      <c r="G34" s="357">
        <f t="shared" si="2"/>
        <v>-12.354194592624992</v>
      </c>
      <c r="H34" s="75">
        <f>SUM(H11:H33)</f>
        <v>12619865</v>
      </c>
      <c r="I34" s="75">
        <f>SUM(I11:I33)</f>
        <v>14350594</v>
      </c>
      <c r="J34" s="357">
        <f t="shared" si="3"/>
        <v>-12.060330046268462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2021-06-14T08:09:43Z</dcterms:modified>
</cp:coreProperties>
</file>