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4" i="7" s="1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4" i="8" s="1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J34" i="9" s="1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4" i="9" s="1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G34" i="12" s="1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J33" i="21" l="1"/>
  <c r="G33" i="21"/>
  <c r="I36" i="18"/>
  <c r="H35" i="18"/>
  <c r="G36" i="18"/>
  <c r="F36" i="18"/>
  <c r="H12" i="18"/>
  <c r="J33" i="17"/>
  <c r="J33" i="16"/>
  <c r="L35" i="15"/>
  <c r="L35" i="11"/>
  <c r="L36" i="14"/>
  <c r="H34" i="14"/>
  <c r="J34" i="13"/>
  <c r="G34" i="13"/>
  <c r="J34" i="12"/>
  <c r="M35" i="10"/>
  <c r="M35" i="6"/>
  <c r="J34" i="8"/>
  <c r="J34" i="7"/>
  <c r="K35" i="5"/>
  <c r="H35" i="5"/>
  <c r="K34" i="3"/>
  <c r="J35" i="3"/>
  <c r="H34" i="3"/>
  <c r="K19" i="2"/>
  <c r="H19" i="2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<sst xmlns="http://schemas.openxmlformats.org/spreadsheetml/2006/main" count="1472" uniqueCount="374">
  <si>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</si>
  <si>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</si>
  <si>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</si>
  <si>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</si>
  <si>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</si>
  <si>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</si>
  <si>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</si>
  <si>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</si>
  <si>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</si>
  <si>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</si>
  <si>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</si>
  <si>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</si>
  <si>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</si>
  <si>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</si>
  <si>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</si>
  <si>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</si>
  <si>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</si>
  <si>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</si>
  <si>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</si>
  <si>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</si>
  <si>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</si>
  <si>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</si>
  <si>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</si>
  <si>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</si>
  <si>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</si>
  <si>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</si>
  <si>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</si>
  <si>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</si>
  <si>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</si>
  <si>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</si>
  <si>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</si>
  <si>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</si>
  <si>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</si>
  <si>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</si>
  <si>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</si>
  <si>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</si>
  <si>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</si>
  <si>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</si>
  <si>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</si>
  <si>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</si>
  <si>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</si>
  <si>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</si>
  <si>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</si>
  <si>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</si>
  <si>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</si>
  <si>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</si>
  <si>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</si>
  <si>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</si>
  <si>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</si>
  <si>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</si>
  <si>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</si>
  <si>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</si>
  <si>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</si>
  <si>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</si>
  <si>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</si>
  <si>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</si>
  <si>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</si>
  <si>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</si>
  <si>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</si>
  <si>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</si>
  <si>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</si>
  <si>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</si>
  <si>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</si>
  <si>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</si>
  <si>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</si>
  <si>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</si>
  <si>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</si>
  <si>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</si>
  <si>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</si>
  <si>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</si>
  <si>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</si>
  <si>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</si>
  <si>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</si>
  <si>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</si>
  <si>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</si>
  <si>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</si>
  <si>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</si>
  <si>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</si>
  <si>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</si>
  <si>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</si>
  <si>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</si>
  <si>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</si>
  <si>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</si>
  <si>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</si>
  <si>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</si>
  <si>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</si>
  <si>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</si>
  <si>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</si>
  <si>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</si>
  <si>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</si>
  <si>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</si>
  <si>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</si>
  <si>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</si>
  <si>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</si>
  <si>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</si>
  <si>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</si>
  <si>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</si>
  <si>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</si>
  <si>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</si>
  <si>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</si>
  <si>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</si>
  <si>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</si>
  <si>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</si>
  <si>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</si>
  <si>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</si>
  <si>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</si>
  <si>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</si>
  <si>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</si>
  <si>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</si>
  <si>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</si>
  <si>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</si>
  <si>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</si>
  <si>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</si>
  <si>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</si>
  <si>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</si>
  <si>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</si>
  <si>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</si>
  <si>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</si>
  <si>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</si>
  <si>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</si>
  <si>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</si>
  <si>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</si>
  <si>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</si>
  <si>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</si>
  <si>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</si>
  <si>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</si>
  <si>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</si>
  <si>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</si>
  <si>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</si>
  <si>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</si>
  <si>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</si>
  <si>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</si>
  <si>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</si>
  <si>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</si>
  <si>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</si>
  <si>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</si>
  <si>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</si>
  <si>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</si>
  <si>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</si>
  <si>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</si>
  <si>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</si>
  <si>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</si>
  <si>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</si>
  <si>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</si>
  <si>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</si>
  <si>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</si>
  <si>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</si>
  <si>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</si>
  <si>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</si>
  <si>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</si>
  <si>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</si>
  <si>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</si>
  <si>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</si>
  <si>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</si>
  <si>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</si>
  <si>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</si>
  <si>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</si>
  <si>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</si>
  <si>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</si>
  <si>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</si>
  <si>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</si>
  <si>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</si>
  <si>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</si>
  <si>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</si>
  <si>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</si>
  <si>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</si>
  <si>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</si>
  <si>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</si>
  <si>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</si>
  <si>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</si>
  <si>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</si>
  <si>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</si>
  <si>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</si>
  <si>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</si>
  <si>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</si>
  <si>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</si>
  <si>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</si>
  <si>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</si>
  <si>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</si>
  <si>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</si>
  <si>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</si>
  <si>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</si>
  <si>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</si>
  <si>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</si>
  <si>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</si>
  <si>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</si>
  <si>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</si>
  <si>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</si>
  <si>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</si>
  <si>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</si>
  <si>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</si>
  <si>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</si>
  <si>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</si>
  <si>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</si>
  <si>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</si>
  <si>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</si>
  <si>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</si>
  <si>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</si>
  <si>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</si>
  <si>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</si>
  <si>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</si>
  <si>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</si>
  <si>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</si>
  <si>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</si>
  <si>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</si>
  <si>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</si>
  <si>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</si>
  <si>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</si>
  <si>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</si>
  <si>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</si>
  <si>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</si>
  <si>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</si>
  <si>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</si>
  <si>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</si>
  <si>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</si>
  <si>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</si>
  <si>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</si>
  <si>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</si>
  <si>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</si>
  <si>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</si>
  <si>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</si>
  <si>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</si>
  <si>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</si>
  <si>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</si>
  <si>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</si>
  <si>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</si>
  <si>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</si>
  <si>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</si>
  <si>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</si>
  <si>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</si>
  <si>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</si>
  <si>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</si>
  <si>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</si>
  <si>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</si>
  <si>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</si>
  <si>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</si>
  <si>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</si>
  <si>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</si>
  <si>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</si>
  <si>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</si>
  <si>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</si>
  <si>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</si>
  <si>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</si>
  <si>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</si>
  <si>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</si>
  <si>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</si>
  <si>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</si>
  <si>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</si>
  <si>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</si>
  <si>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</si>
  <si>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</si>
  <si>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</si>
  <si>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</si>
  <si>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</si>
  <si>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</si>
  <si>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</si>
  <si>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</si>
  <si>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</si>
  <si>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</si>
  <si>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</si>
  <si>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</si>
  <si>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</si>
  <si>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</si>
  <si>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</si>
  <si>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</si>
  <si>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</si>
  <si>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</si>
  <si>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</si>
  <si>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</si>
  <si>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</si>
  <si>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</si>
  <si>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</si>
  <si>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</si>
  <si>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</si>
  <si>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</si>
  <si>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</si>
  <si>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</si>
  <si>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</si>
  <si>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</si>
  <si>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</si>
  <si>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</si>
  <si>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</si>
  <si>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</si>
  <si>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</si>
  <si>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</si>
  <si>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</si>
  <si>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</si>
  <si>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</si>
  <si>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</si>
  <si>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</si>
  <si>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</si>
  <si>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</si>
  <si>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</si>
  <si>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</si>
  <si>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</si>
  <si>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</si>
  <si>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</si>
  <si>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</si>
  <si>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</si>
  <si>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</si>
  <si>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</si>
  <si>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</si>
  <si>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</si>
  <si>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</si>
  <si>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</si>
  <si>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</si>
  <si>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</si>
  <si>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</si>
  <si>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</si>
  <si>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</si>
  <si>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</si>
  <si>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</si>
  <si>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</si>
  <si>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</si>
  <si>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</si>
  <si>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</si>
  <si>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</si>
  <si>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</si>
  <si>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</si>
  <si>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</si>
  <si>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</si>
  <si>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</si>
  <si>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</si>
  <si>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</si>
  <si>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</si>
  <si>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</si>
  <si>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</si>
  <si>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</si>
  <si>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</si>
  <si>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</si>
  <si>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</si>
  <si>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</si>
  <si>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</si>
  <si>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</si>
  <si>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</si>
  <si>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</si>
  <si>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</si>
  <si>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</si>
  <si>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</si>
  <si>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</si>
  <si>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</si>
  <si>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</si>
  <si>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</si>
  <si>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</si>
  <si>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</si>
  <si>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</si>
  <si>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</si>
  <si>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</si>
  <si>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</si>
  <si>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</si>
  <si>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</si>
  <si>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</si>
  <si>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</si>
  <si>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</si>
  <si>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</si>
  <si>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</si>
  <si>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</si>
  <si>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</si>
  <si>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</si>
  <si>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</si>
  <si>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</si>
  <si>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</si>
  <si>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</si>
  <si>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</si>
  <si>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</si>
  <si>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</si>
  <si>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</si>
  <si>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</si>
  <si>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Kasachstan</t>
  </si>
  <si>
    <t xml:space="preserve">USA                          </t>
  </si>
  <si>
    <t xml:space="preserve">Nigeria                      </t>
  </si>
  <si>
    <t>März 2020</t>
  </si>
  <si>
    <t xml:space="preserve"> Januar bis März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</si>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</sst>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16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</cellXfs>
  <cellStyles count="7">
    <cellStyle name="Link" xfId="1" builtinId="8"/>
    <cellStyle name="Standard" xfId="0" builtinId="0"/>
    <cellStyle name="Standard_Tab 10" xfId="2"/>
    <cellStyle name="Standard_Tab 5" xfId="3"/>
    <cellStyle name="Standard_Tab 6" xfId="4"/>
    <cellStyle name="Standard_Tab 7" xfId="5"/>
    <cellStyle name="Standard_Tabelle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398"/>
    </row>
    <row r="3" spans="1:12" s="1" customFormat="1" ht="20.25" x14ac:dyDescent="0.3">
      <c r="A3" s="4"/>
      <c r="B3" s="4"/>
      <c r="C3" s="4"/>
      <c r="D3" s="397"/>
      <c r="E3" s="395"/>
      <c r="F3" s="395"/>
      <c r="G3" s="395"/>
      <c r="K3" s="1" t="s">
        <v>373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505" t="str">
        <f>INDEX(rP1.Deckblatt,1,1)</f>
        <v>Amtliche Mineralöldaten</v>
      </c>
      <c r="E14" s="505"/>
      <c r="F14" s="505"/>
      <c r="G14" s="505"/>
      <c r="H14" s="505"/>
      <c r="I14" s="505"/>
      <c r="J14" s="505"/>
      <c r="K14" s="505"/>
      <c r="L14" s="505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505" t="str">
        <f>INDEX(rP1.Deckblatt,2,1)</f>
        <v>für die</v>
      </c>
      <c r="E16" s="505"/>
      <c r="F16" s="505"/>
      <c r="G16" s="505"/>
      <c r="H16" s="505"/>
      <c r="I16" s="505"/>
      <c r="J16" s="505"/>
      <c r="K16" s="505"/>
      <c r="L16" s="505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505" t="str">
        <f>INDEX(rP1.Deckblatt,3,1)</f>
        <v>Bundesrepublik Deutschland</v>
      </c>
      <c r="E18" s="505"/>
      <c r="F18" s="505"/>
      <c r="G18" s="505"/>
      <c r="H18" s="505"/>
      <c r="I18" s="505"/>
      <c r="J18" s="505"/>
      <c r="K18" s="505"/>
      <c r="L18" s="505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507" t="str">
        <f>INDEX(rP1.Inhalte,23,1)</f>
        <v>Zum Inhaltsverzeichnis</v>
      </c>
      <c r="E26" s="508"/>
      <c r="F26" s="508"/>
      <c r="G26" s="508"/>
      <c r="H26" s="508"/>
      <c r="I26" s="508"/>
      <c r="J26" s="508"/>
      <c r="K26" s="508"/>
      <c r="L26" s="508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506" t="str">
        <f>INDEX(rP1.Deckblatt,4,1)</f>
        <v>Monat: März 2020</v>
      </c>
      <c r="E36" s="506" t="e">
        <v>#REF!</v>
      </c>
      <c r="F36" s="506" t="e">
        <v>#REF!</v>
      </c>
      <c r="G36" s="506" t="e">
        <v>#REF!</v>
      </c>
      <c r="H36" s="506" t="e">
        <v>#REF!</v>
      </c>
      <c r="I36" s="506" t="e">
        <v>#REF!</v>
      </c>
      <c r="J36" s="506" t="e">
        <v>#REF!</v>
      </c>
      <c r="K36" s="506" t="e">
        <v>#REF!</v>
      </c>
      <c r="L36" s="506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75" x14ac:dyDescent="0.25">
      <c r="A46" s="4"/>
      <c r="B46" s="4"/>
      <c r="C46" s="4"/>
      <c r="D46" s="504" t="str">
        <f>INDEX(rP1.Deckblatt,11,1)</f>
        <v>oder direkt:</v>
      </c>
      <c r="E46" s="504"/>
      <c r="F46" s="504"/>
      <c r="G46" s="504"/>
      <c r="H46" s="504"/>
      <c r="I46" s="504"/>
      <c r="J46" s="504"/>
      <c r="K46" s="504"/>
      <c r="L46" s="504"/>
    </row>
    <row r="47" spans="1:15" s="1" customFormat="1" ht="15" x14ac:dyDescent="0.2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4.25" x14ac:dyDescent="0.2">
      <c r="A48" s="4"/>
      <c r="B48" s="4"/>
      <c r="C48" s="4"/>
      <c r="D48" s="503" t="str">
        <f>INDEX(rP1.Links,1,1)</f>
        <v>http://www.bafa.de/DE/Energie/Rohstoffe/Mineraloel/mineraloel_node.html</v>
      </c>
      <c r="E48" s="503"/>
      <c r="F48" s="503"/>
      <c r="G48" s="503"/>
      <c r="H48" s="503"/>
      <c r="I48" s="503"/>
      <c r="J48" s="503"/>
      <c r="K48" s="503"/>
      <c r="L48" s="503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501"/>
      <c r="E52" s="502"/>
      <c r="F52" s="502"/>
      <c r="G52" s="502"/>
      <c r="H52" s="502"/>
      <c r="I52" s="502"/>
      <c r="J52" s="502"/>
      <c r="K52" s="502"/>
      <c r="L52" s="502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501" t="s">
        <v>5</v>
      </c>
      <c r="E56" s="501"/>
      <c r="F56" s="501"/>
      <c r="G56" s="501"/>
      <c r="H56" s="501"/>
      <c r="I56" s="501"/>
      <c r="J56" s="501"/>
      <c r="K56" s="501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165078</v>
      </c>
      <c r="F11" s="93">
        <v>164962</v>
      </c>
      <c r="G11" s="355">
        <f t="shared" ref="G11:G18" si="0">IF(AND(F11&gt; 0,E11&gt;0,E11&lt;=F11*6),E11/F11*100-100,"-")</f>
        <v>7.0319225033642851E-2</v>
      </c>
      <c r="H11" s="93">
        <v>587474</v>
      </c>
      <c r="I11" s="93">
        <v>545876</v>
      </c>
      <c r="J11" s="355">
        <f t="shared" ref="J11:J18" si="1">IF(AND(I11&gt; 0,H11&gt;0,H11&lt;=I11*6),H11/I11*100-100,"-")</f>
        <v>7.620411961690948</v>
      </c>
    </row>
    <row r="12" spans="2:14" x14ac:dyDescent="0.2">
      <c r="B12" s="89"/>
      <c r="C12" s="17" t="s">
        <v>106</v>
      </c>
      <c r="D12" s="38">
        <v>2</v>
      </c>
      <c r="E12" s="93">
        <v>1780</v>
      </c>
      <c r="F12" s="93">
        <v>3162</v>
      </c>
      <c r="G12" s="355">
        <f t="shared" si="0"/>
        <v>-43.706514864010117</v>
      </c>
      <c r="H12" s="93">
        <v>7413</v>
      </c>
      <c r="I12" s="93">
        <v>8169</v>
      </c>
      <c r="J12" s="355">
        <f t="shared" si="1"/>
        <v>-9.2544987146529536</v>
      </c>
    </row>
    <row r="13" spans="2:14" x14ac:dyDescent="0.2">
      <c r="B13" s="89"/>
      <c r="C13" s="17" t="s">
        <v>107</v>
      </c>
      <c r="D13" s="38">
        <v>3</v>
      </c>
      <c r="E13" s="93">
        <v>150803</v>
      </c>
      <c r="F13" s="93">
        <v>161227</v>
      </c>
      <c r="G13" s="355">
        <f t="shared" si="0"/>
        <v>-6.4654183232337061</v>
      </c>
      <c r="H13" s="93">
        <v>292171</v>
      </c>
      <c r="I13" s="93">
        <v>403856</v>
      </c>
      <c r="J13" s="355">
        <f t="shared" si="1"/>
        <v>-27.654659086407037</v>
      </c>
    </row>
    <row r="14" spans="2:14" x14ac:dyDescent="0.2">
      <c r="B14" s="89"/>
      <c r="C14" s="17" t="s">
        <v>108</v>
      </c>
      <c r="D14" s="38">
        <v>4</v>
      </c>
      <c r="E14" s="93">
        <v>17740</v>
      </c>
      <c r="F14" s="93">
        <v>17224</v>
      </c>
      <c r="G14" s="355">
        <f t="shared" si="0"/>
        <v>2.9958197863446401</v>
      </c>
      <c r="H14" s="93">
        <v>53608</v>
      </c>
      <c r="I14" s="93">
        <v>47373</v>
      </c>
      <c r="J14" s="355">
        <f t="shared" si="1"/>
        <v>13.161505498912888</v>
      </c>
    </row>
    <row r="15" spans="2:14" x14ac:dyDescent="0.2">
      <c r="B15" s="89"/>
      <c r="C15" s="17" t="s">
        <v>109</v>
      </c>
      <c r="D15" s="38">
        <v>5</v>
      </c>
      <c r="E15" s="93">
        <v>8254</v>
      </c>
      <c r="F15" s="93">
        <v>18794</v>
      </c>
      <c r="G15" s="355">
        <f t="shared" si="0"/>
        <v>-56.081728211131207</v>
      </c>
      <c r="H15" s="93">
        <v>30595</v>
      </c>
      <c r="I15" s="93">
        <v>53917</v>
      </c>
      <c r="J15" s="355">
        <f t="shared" si="1"/>
        <v>-43.255374000778978</v>
      </c>
    </row>
    <row r="16" spans="2:14" x14ac:dyDescent="0.2">
      <c r="B16" s="89"/>
      <c r="C16" s="17" t="s">
        <v>110</v>
      </c>
      <c r="D16" s="38">
        <v>6</v>
      </c>
      <c r="E16" s="93">
        <v>273641</v>
      </c>
      <c r="F16" s="93">
        <v>70322</v>
      </c>
      <c r="G16" s="355">
        <f t="shared" si="0"/>
        <v>289.12573590057167</v>
      </c>
      <c r="H16" s="93">
        <v>462896</v>
      </c>
      <c r="I16" s="93">
        <v>467681</v>
      </c>
      <c r="J16" s="355">
        <f t="shared" si="1"/>
        <v>-1.0231332895713052</v>
      </c>
    </row>
    <row r="17" spans="2:10" x14ac:dyDescent="0.2">
      <c r="B17" s="89"/>
      <c r="C17" s="17" t="s">
        <v>111</v>
      </c>
      <c r="D17" s="38">
        <v>7</v>
      </c>
      <c r="E17" s="93">
        <v>13348</v>
      </c>
      <c r="F17" s="93">
        <v>13802</v>
      </c>
      <c r="G17" s="355">
        <f t="shared" si="0"/>
        <v>-3.2893783509636165</v>
      </c>
      <c r="H17" s="93">
        <v>44893</v>
      </c>
      <c r="I17" s="93">
        <v>51205</v>
      </c>
      <c r="J17" s="355">
        <f t="shared" si="1"/>
        <v>-12.326921199101648</v>
      </c>
    </row>
    <row r="18" spans="2:10" x14ac:dyDescent="0.2">
      <c r="B18" s="105"/>
      <c r="C18" s="17" t="s">
        <v>112</v>
      </c>
      <c r="D18" s="38">
        <v>8</v>
      </c>
      <c r="E18" s="93">
        <v>112466</v>
      </c>
      <c r="F18" s="93">
        <v>185220</v>
      </c>
      <c r="G18" s="355">
        <f t="shared" si="0"/>
        <v>-39.279775402224381</v>
      </c>
      <c r="H18" s="93">
        <v>389224</v>
      </c>
      <c r="I18" s="93">
        <v>478371</v>
      </c>
      <c r="J18" s="355">
        <f t="shared" si="1"/>
        <v>-18.63553601702445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38267</v>
      </c>
      <c r="F21" s="93">
        <v>46554</v>
      </c>
      <c r="G21" s="355">
        <f t="shared" ref="G21:G34" si="2">IF(AND(F21&gt; 0,E21&gt;0,E21&lt;=F21*6),E21/F21*100-100,"-")</f>
        <v>-17.800833440735488</v>
      </c>
      <c r="H21" s="93">
        <v>106195</v>
      </c>
      <c r="I21" s="93">
        <v>128234</v>
      </c>
      <c r="J21" s="355">
        <f t="shared" ref="J21:J34" si="3">IF(AND(I21&gt; 0,H21&gt;0,H21&lt;=I21*6),H21/I21*100-100,"-")</f>
        <v>-17.186549589032552</v>
      </c>
    </row>
    <row r="22" spans="2:10" x14ac:dyDescent="0.2">
      <c r="B22" s="89"/>
      <c r="C22" s="17" t="s">
        <v>115</v>
      </c>
      <c r="D22" s="38">
        <v>10</v>
      </c>
      <c r="E22" s="93">
        <v>11290</v>
      </c>
      <c r="F22" s="93">
        <v>13567</v>
      </c>
      <c r="G22" s="355">
        <f t="shared" si="2"/>
        <v>-16.783371415935719</v>
      </c>
      <c r="H22" s="93">
        <v>34105</v>
      </c>
      <c r="I22" s="93">
        <v>32110</v>
      </c>
      <c r="J22" s="355">
        <f t="shared" si="3"/>
        <v>6.2130177514792848</v>
      </c>
    </row>
    <row r="23" spans="2:10" x14ac:dyDescent="0.2">
      <c r="B23" s="89"/>
      <c r="C23" s="17" t="s">
        <v>116</v>
      </c>
      <c r="D23" s="38">
        <v>11</v>
      </c>
      <c r="E23" s="93">
        <v>23127</v>
      </c>
      <c r="F23" s="93">
        <v>23125</v>
      </c>
      <c r="G23" s="355">
        <f t="shared" si="2"/>
        <v>8.6486486486450076E-3</v>
      </c>
      <c r="H23" s="93">
        <v>62646</v>
      </c>
      <c r="I23" s="93">
        <v>66007</v>
      </c>
      <c r="J23" s="355">
        <f t="shared" si="3"/>
        <v>-5.0918841941006292</v>
      </c>
    </row>
    <row r="24" spans="2:10" x14ac:dyDescent="0.2">
      <c r="B24" s="89"/>
      <c r="C24" s="17" t="s">
        <v>117</v>
      </c>
      <c r="D24" s="38">
        <v>12</v>
      </c>
      <c r="E24" s="93">
        <v>126</v>
      </c>
      <c r="F24" s="93">
        <v>148</v>
      </c>
      <c r="G24" s="355">
        <f t="shared" si="2"/>
        <v>-14.86486486486487</v>
      </c>
      <c r="H24" s="93">
        <v>355</v>
      </c>
      <c r="I24" s="93">
        <v>172</v>
      </c>
      <c r="J24" s="355">
        <f t="shared" si="3"/>
        <v>106.39534883720933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3998</v>
      </c>
      <c r="F27" s="93">
        <v>4527</v>
      </c>
      <c r="G27" s="355">
        <f t="shared" si="2"/>
        <v>-11.685442898166556</v>
      </c>
      <c r="H27" s="93">
        <v>11279</v>
      </c>
      <c r="I27" s="93">
        <v>12319</v>
      </c>
      <c r="J27" s="355">
        <f t="shared" si="3"/>
        <v>-8.4422436886110859</v>
      </c>
    </row>
    <row r="28" spans="2:10" x14ac:dyDescent="0.2">
      <c r="B28" s="89"/>
      <c r="C28" s="17" t="s">
        <v>121</v>
      </c>
      <c r="D28" s="38">
        <v>16</v>
      </c>
      <c r="E28" s="93">
        <v>190</v>
      </c>
      <c r="F28" s="93">
        <v>328</v>
      </c>
      <c r="G28" s="355">
        <f t="shared" si="2"/>
        <v>-42.073170731707322</v>
      </c>
      <c r="H28" s="93">
        <v>608</v>
      </c>
      <c r="I28" s="93">
        <v>1013</v>
      </c>
      <c r="J28" s="355">
        <f t="shared" si="3"/>
        <v>-39.98025666337611</v>
      </c>
    </row>
    <row r="29" spans="2:10" x14ac:dyDescent="0.2">
      <c r="B29" s="89"/>
      <c r="C29" s="17" t="s">
        <v>122</v>
      </c>
      <c r="D29" s="38">
        <v>17</v>
      </c>
      <c r="E29" s="93">
        <v>123877</v>
      </c>
      <c r="F29" s="93">
        <v>97637</v>
      </c>
      <c r="G29" s="355">
        <f t="shared" si="2"/>
        <v>26.875057611356354</v>
      </c>
      <c r="H29" s="93">
        <v>358522</v>
      </c>
      <c r="I29" s="93">
        <v>278000</v>
      </c>
      <c r="J29" s="355">
        <f t="shared" si="3"/>
        <v>28.964748201438852</v>
      </c>
    </row>
    <row r="30" spans="2:10" x14ac:dyDescent="0.2">
      <c r="B30" s="89"/>
      <c r="C30" s="17" t="s">
        <v>124</v>
      </c>
      <c r="D30" s="38">
        <v>18</v>
      </c>
      <c r="E30" s="93">
        <v>13237</v>
      </c>
      <c r="F30" s="93">
        <v>20558</v>
      </c>
      <c r="G30" s="355">
        <f t="shared" si="2"/>
        <v>-35.611440801634402</v>
      </c>
      <c r="H30" s="93">
        <v>21089</v>
      </c>
      <c r="I30" s="93">
        <v>32269</v>
      </c>
      <c r="J30" s="355">
        <f t="shared" si="3"/>
        <v>-34.646254919582262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129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25249</v>
      </c>
      <c r="F32" s="93">
        <v>22172</v>
      </c>
      <c r="G32" s="355">
        <f t="shared" si="2"/>
        <v>13.877863972578012</v>
      </c>
      <c r="H32" s="93">
        <v>67999</v>
      </c>
      <c r="I32" s="93">
        <v>68250</v>
      </c>
      <c r="J32" s="355">
        <f t="shared" si="3"/>
        <v>-0.36776556776555935</v>
      </c>
    </row>
    <row r="33" spans="2:10" x14ac:dyDescent="0.2">
      <c r="B33" s="89"/>
      <c r="C33" s="17" t="s">
        <v>127</v>
      </c>
      <c r="D33" s="38">
        <v>21</v>
      </c>
      <c r="E33" s="93">
        <v>55308</v>
      </c>
      <c r="F33" s="93">
        <v>56711</v>
      </c>
      <c r="G33" s="355">
        <f t="shared" si="2"/>
        <v>-2.4739468533441453</v>
      </c>
      <c r="H33" s="93">
        <v>140151</v>
      </c>
      <c r="I33" s="93">
        <v>127015</v>
      </c>
      <c r="J33" s="355">
        <f t="shared" si="3"/>
        <v>10.342085580443253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1037779</v>
      </c>
      <c r="F34" s="129">
        <f>SUM(F11:F33)</f>
        <v>920040</v>
      </c>
      <c r="G34" s="357">
        <f t="shared" si="2"/>
        <v>12.797160993000304</v>
      </c>
      <c r="H34" s="75">
        <f>SUM(H11:H33)</f>
        <v>2671352</v>
      </c>
      <c r="I34" s="75">
        <f>SUM(I11:I33)</f>
        <v>2801837</v>
      </c>
      <c r="J34" s="357">
        <f t="shared" si="3"/>
        <v>-4.6571231659800389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135" customWidth="1"/>
    <col min="2" max="2" width="1.140625" style="135" customWidth="1"/>
    <col min="3" max="3" width="22.28515625" style="135" customWidth="1"/>
    <col min="4" max="4" width="3.28515625" style="135" customWidth="1"/>
    <col min="5" max="5" width="12.85546875" style="135" customWidth="1"/>
    <col min="6" max="6" width="2.28515625" style="135" customWidth="1"/>
    <col min="7" max="7" width="11.42578125" style="135" customWidth="1"/>
    <col min="8" max="8" width="11.7109375" style="135" customWidth="1"/>
    <col min="9" max="10" width="11.42578125" style="135" customWidth="1"/>
    <col min="11" max="12" width="13.42578125" style="135" customWidth="1"/>
    <col min="13" max="13" width="13" style="135" customWidth="1"/>
    <col min="14" max="14" width="3.28515625" style="135" customWidth="1"/>
    <col min="15" max="16384" width="9.140625" style="135" hidden="1"/>
  </cols>
  <sheetData>
    <row r="1" spans="2:13" ht="15.75" x14ac:dyDescent="0.25">
      <c r="B1" s="511" t="s">
        <v>372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473" t="s">
        <v>135</v>
      </c>
      <c r="M3" s="136" t="s">
        <v>73</v>
      </c>
    </row>
    <row r="4" spans="2:13" ht="5.0999999999999996" customHeight="1" x14ac:dyDescent="0.2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">
      <c r="B12" s="149"/>
      <c r="C12" s="137" t="s">
        <v>105</v>
      </c>
      <c r="D12" s="163">
        <v>1</v>
      </c>
      <c r="E12" s="164">
        <v>1663440</v>
      </c>
      <c r="F12" s="165"/>
      <c r="G12" s="166">
        <v>689</v>
      </c>
      <c r="H12" s="166">
        <v>587474</v>
      </c>
      <c r="I12" s="166">
        <v>77424</v>
      </c>
      <c r="J12" s="166">
        <v>0</v>
      </c>
      <c r="K12" s="166">
        <v>699093</v>
      </c>
      <c r="L12" s="166">
        <v>1207440</v>
      </c>
      <c r="M12" s="166">
        <f>E12-G12-H12+I12+J12+K12+L12</f>
        <v>3059234</v>
      </c>
    </row>
    <row r="13" spans="2:13" x14ac:dyDescent="0.2">
      <c r="B13" s="149"/>
      <c r="C13" s="137" t="s">
        <v>106</v>
      </c>
      <c r="D13" s="159">
        <v>2</v>
      </c>
      <c r="E13" s="164">
        <v>4671552</v>
      </c>
      <c r="F13" s="165"/>
      <c r="G13" s="166">
        <v>0</v>
      </c>
      <c r="H13" s="166">
        <v>7413</v>
      </c>
      <c r="I13" s="166">
        <v>0</v>
      </c>
      <c r="J13" s="166">
        <v>0</v>
      </c>
      <c r="K13" s="166">
        <v>11801</v>
      </c>
      <c r="L13" s="166">
        <v>325046</v>
      </c>
      <c r="M13" s="166">
        <f t="shared" ref="M13:M19" si="0">E13-G13-H13+I13+J13+K13+L13</f>
        <v>5000986</v>
      </c>
    </row>
    <row r="14" spans="2:13" x14ac:dyDescent="0.2">
      <c r="B14" s="149"/>
      <c r="C14" s="137" t="s">
        <v>107</v>
      </c>
      <c r="D14" s="159">
        <v>3</v>
      </c>
      <c r="E14" s="164">
        <v>673331</v>
      </c>
      <c r="F14" s="165"/>
      <c r="G14" s="166">
        <v>0</v>
      </c>
      <c r="H14" s="166">
        <v>292171</v>
      </c>
      <c r="I14" s="166">
        <v>925762</v>
      </c>
      <c r="J14" s="166">
        <v>0</v>
      </c>
      <c r="K14" s="166">
        <v>2634</v>
      </c>
      <c r="L14" s="166">
        <v>113705</v>
      </c>
      <c r="M14" s="166">
        <f t="shared" si="0"/>
        <v>1423261</v>
      </c>
    </row>
    <row r="15" spans="2:13" x14ac:dyDescent="0.2">
      <c r="B15" s="149"/>
      <c r="C15" s="137" t="s">
        <v>108</v>
      </c>
      <c r="D15" s="159">
        <v>4</v>
      </c>
      <c r="E15" s="164">
        <v>7786731</v>
      </c>
      <c r="F15" s="165"/>
      <c r="G15" s="166">
        <v>614</v>
      </c>
      <c r="H15" s="166">
        <v>53608</v>
      </c>
      <c r="I15" s="166">
        <v>0</v>
      </c>
      <c r="J15" s="166">
        <v>0</v>
      </c>
      <c r="K15" s="166">
        <v>1120392</v>
      </c>
      <c r="L15" s="166">
        <v>2408727</v>
      </c>
      <c r="M15" s="166">
        <f t="shared" si="0"/>
        <v>11261628</v>
      </c>
    </row>
    <row r="16" spans="2:13" x14ac:dyDescent="0.2">
      <c r="B16" s="149"/>
      <c r="C16" s="137" t="s">
        <v>109</v>
      </c>
      <c r="D16" s="159">
        <v>5</v>
      </c>
      <c r="E16" s="164">
        <v>3393148</v>
      </c>
      <c r="F16" s="165"/>
      <c r="G16" s="166">
        <v>3542</v>
      </c>
      <c r="H16" s="166">
        <v>30595</v>
      </c>
      <c r="I16" s="166">
        <v>0</v>
      </c>
      <c r="J16" s="166">
        <v>3912</v>
      </c>
      <c r="K16" s="166">
        <v>154716</v>
      </c>
      <c r="L16" s="166">
        <v>867364</v>
      </c>
      <c r="M16" s="166">
        <f t="shared" si="0"/>
        <v>4385003</v>
      </c>
    </row>
    <row r="17" spans="2:13" x14ac:dyDescent="0.2">
      <c r="B17" s="149"/>
      <c r="C17" s="137" t="s">
        <v>110</v>
      </c>
      <c r="D17" s="159">
        <v>6</v>
      </c>
      <c r="E17" s="164">
        <v>512493</v>
      </c>
      <c r="F17" s="165"/>
      <c r="G17" s="166">
        <v>0</v>
      </c>
      <c r="H17" s="166">
        <v>462896</v>
      </c>
      <c r="I17" s="166">
        <v>703</v>
      </c>
      <c r="J17" s="166">
        <v>1201</v>
      </c>
      <c r="K17" s="166">
        <v>108337</v>
      </c>
      <c r="L17" s="166">
        <v>22537</v>
      </c>
      <c r="M17" s="166">
        <f t="shared" si="0"/>
        <v>182375</v>
      </c>
    </row>
    <row r="18" spans="2:13" x14ac:dyDescent="0.2">
      <c r="B18" s="149"/>
      <c r="C18" s="137" t="s">
        <v>111</v>
      </c>
      <c r="D18" s="159">
        <v>7</v>
      </c>
      <c r="E18" s="164">
        <v>950888</v>
      </c>
      <c r="F18" s="165"/>
      <c r="G18" s="166">
        <v>134633</v>
      </c>
      <c r="H18" s="166">
        <v>44893</v>
      </c>
      <c r="I18" s="166">
        <v>0</v>
      </c>
      <c r="J18" s="166">
        <v>33275</v>
      </c>
      <c r="K18" s="166">
        <v>0</v>
      </c>
      <c r="L18" s="166">
        <v>8093</v>
      </c>
      <c r="M18" s="166">
        <f t="shared" si="0"/>
        <v>812730</v>
      </c>
    </row>
    <row r="19" spans="2:13" x14ac:dyDescent="0.2">
      <c r="B19" s="157"/>
      <c r="C19" s="137" t="s">
        <v>112</v>
      </c>
      <c r="D19" s="159">
        <v>8</v>
      </c>
      <c r="E19" s="164">
        <v>592000</v>
      </c>
      <c r="F19" s="165"/>
      <c r="G19" s="166">
        <v>607</v>
      </c>
      <c r="H19" s="166">
        <v>389224</v>
      </c>
      <c r="I19" s="166">
        <v>8513</v>
      </c>
      <c r="J19" s="166">
        <v>8421</v>
      </c>
      <c r="K19" s="166">
        <v>237433</v>
      </c>
      <c r="L19" s="166">
        <v>97365</v>
      </c>
      <c r="M19" s="166">
        <f t="shared" si="0"/>
        <v>553901</v>
      </c>
    </row>
    <row r="20" spans="2:13" ht="3.95" customHeight="1" x14ac:dyDescent="0.2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">
      <c r="B22" s="149"/>
      <c r="C22" s="137" t="s">
        <v>114</v>
      </c>
      <c r="D22" s="163">
        <v>9</v>
      </c>
      <c r="E22" s="164">
        <v>702307</v>
      </c>
      <c r="F22" s="165"/>
      <c r="G22" s="166">
        <v>8084</v>
      </c>
      <c r="H22" s="166">
        <v>106195</v>
      </c>
      <c r="I22" s="166">
        <v>29094</v>
      </c>
      <c r="J22" s="166">
        <v>0</v>
      </c>
      <c r="K22" s="166">
        <v>71765</v>
      </c>
      <c r="L22" s="166">
        <v>312701</v>
      </c>
      <c r="M22" s="166">
        <f t="shared" ref="M22:M34" si="1">E22-G22-H22+I22+J22+K22+L22</f>
        <v>1001588</v>
      </c>
    </row>
    <row r="23" spans="2:13" x14ac:dyDescent="0.2">
      <c r="B23" s="149"/>
      <c r="C23" s="137" t="s">
        <v>115</v>
      </c>
      <c r="D23" s="159">
        <v>10</v>
      </c>
      <c r="E23" s="164">
        <v>945476</v>
      </c>
      <c r="F23" s="165"/>
      <c r="G23" s="166">
        <v>862461</v>
      </c>
      <c r="H23" s="166">
        <v>34105</v>
      </c>
      <c r="I23" s="166">
        <v>71829</v>
      </c>
      <c r="J23" s="166">
        <v>0</v>
      </c>
      <c r="K23" s="166">
        <v>0</v>
      </c>
      <c r="L23" s="166">
        <v>0</v>
      </c>
      <c r="M23" s="166">
        <f t="shared" si="1"/>
        <v>120739</v>
      </c>
    </row>
    <row r="24" spans="2:13" x14ac:dyDescent="0.2">
      <c r="B24" s="149"/>
      <c r="C24" s="137" t="s">
        <v>116</v>
      </c>
      <c r="D24" s="159">
        <v>11</v>
      </c>
      <c r="E24" s="164">
        <v>106212</v>
      </c>
      <c r="F24" s="165"/>
      <c r="G24" s="166">
        <v>0</v>
      </c>
      <c r="H24" s="166">
        <v>62646</v>
      </c>
      <c r="I24" s="166">
        <v>12192</v>
      </c>
      <c r="J24" s="166">
        <v>2167</v>
      </c>
      <c r="K24" s="166">
        <v>349</v>
      </c>
      <c r="L24" s="166">
        <v>25731</v>
      </c>
      <c r="M24" s="166">
        <f t="shared" si="1"/>
        <v>84005</v>
      </c>
    </row>
    <row r="25" spans="2:13" x14ac:dyDescent="0.2">
      <c r="B25" s="149"/>
      <c r="C25" s="137" t="s">
        <v>117</v>
      </c>
      <c r="D25" s="159">
        <v>12</v>
      </c>
      <c r="E25" s="164">
        <v>16700</v>
      </c>
      <c r="F25" s="165"/>
      <c r="G25" s="166">
        <v>0</v>
      </c>
      <c r="H25" s="166">
        <v>355</v>
      </c>
      <c r="I25" s="166">
        <v>22567</v>
      </c>
      <c r="J25" s="166">
        <v>0</v>
      </c>
      <c r="K25" s="166">
        <v>2840</v>
      </c>
      <c r="L25" s="166">
        <v>24163</v>
      </c>
      <c r="M25" s="166">
        <f t="shared" si="1"/>
        <v>65915</v>
      </c>
    </row>
    <row r="26" spans="2:13" x14ac:dyDescent="0.2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1862</v>
      </c>
      <c r="M26" s="166">
        <f t="shared" si="1"/>
        <v>1862</v>
      </c>
    </row>
    <row r="27" spans="2:13" x14ac:dyDescent="0.2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">
      <c r="B28" s="149"/>
      <c r="C28" s="137" t="s">
        <v>120</v>
      </c>
      <c r="D28" s="159">
        <v>15</v>
      </c>
      <c r="E28" s="164">
        <v>1145523</v>
      </c>
      <c r="F28" s="165"/>
      <c r="G28" s="166">
        <v>0</v>
      </c>
      <c r="H28" s="166">
        <v>11279</v>
      </c>
      <c r="I28" s="166">
        <v>0</v>
      </c>
      <c r="J28" s="166">
        <v>0</v>
      </c>
      <c r="K28" s="166">
        <v>24396</v>
      </c>
      <c r="L28" s="166">
        <v>1239045</v>
      </c>
      <c r="M28" s="166">
        <f t="shared" si="1"/>
        <v>2397685</v>
      </c>
    </row>
    <row r="29" spans="2:13" x14ac:dyDescent="0.2">
      <c r="B29" s="149"/>
      <c r="C29" s="137" t="s">
        <v>121</v>
      </c>
      <c r="D29" s="159">
        <v>16</v>
      </c>
      <c r="E29" s="164">
        <v>4</v>
      </c>
      <c r="F29" s="165"/>
      <c r="G29" s="166">
        <v>0</v>
      </c>
      <c r="H29" s="166">
        <v>608</v>
      </c>
      <c r="I29" s="166">
        <v>0</v>
      </c>
      <c r="J29" s="166">
        <v>0</v>
      </c>
      <c r="K29" s="166">
        <v>0</v>
      </c>
      <c r="L29" s="166">
        <v>5446</v>
      </c>
      <c r="M29" s="166">
        <f t="shared" si="1"/>
        <v>4842</v>
      </c>
    </row>
    <row r="30" spans="2:13" x14ac:dyDescent="0.2">
      <c r="B30" s="149"/>
      <c r="C30" s="469" t="s">
        <v>287</v>
      </c>
      <c r="D30" s="159">
        <v>17</v>
      </c>
      <c r="E30" s="164">
        <v>627019</v>
      </c>
      <c r="F30" s="170"/>
      <c r="G30" s="166">
        <v>0</v>
      </c>
      <c r="H30" s="166">
        <v>358522</v>
      </c>
      <c r="I30" s="166">
        <v>0</v>
      </c>
      <c r="J30" s="166">
        <v>69681</v>
      </c>
      <c r="K30" s="166">
        <v>10067</v>
      </c>
      <c r="L30" s="166">
        <v>223777</v>
      </c>
      <c r="M30" s="166">
        <f t="shared" si="1"/>
        <v>572022</v>
      </c>
    </row>
    <row r="31" spans="2:13" x14ac:dyDescent="0.2">
      <c r="B31" s="149"/>
      <c r="C31" s="137" t="s">
        <v>124</v>
      </c>
      <c r="D31" s="159">
        <v>18</v>
      </c>
      <c r="E31" s="164">
        <v>562633</v>
      </c>
      <c r="F31" s="165"/>
      <c r="G31" s="166">
        <v>0</v>
      </c>
      <c r="H31" s="166">
        <v>21089</v>
      </c>
      <c r="I31" s="166">
        <v>0</v>
      </c>
      <c r="J31" s="166">
        <v>0</v>
      </c>
      <c r="K31" s="166">
        <v>120</v>
      </c>
      <c r="L31" s="166">
        <v>9139</v>
      </c>
      <c r="M31" s="166">
        <f t="shared" si="1"/>
        <v>550803</v>
      </c>
    </row>
    <row r="32" spans="2:13" x14ac:dyDescent="0.2">
      <c r="B32" s="149"/>
      <c r="C32" s="137" t="s">
        <v>125</v>
      </c>
      <c r="D32" s="159">
        <v>19</v>
      </c>
      <c r="E32" s="164">
        <v>496079</v>
      </c>
      <c r="F32" s="165"/>
      <c r="G32" s="166">
        <v>166299</v>
      </c>
      <c r="H32" s="166">
        <v>129</v>
      </c>
      <c r="I32" s="166">
        <v>0</v>
      </c>
      <c r="J32" s="166">
        <v>0</v>
      </c>
      <c r="K32" s="166">
        <v>172019</v>
      </c>
      <c r="L32" s="166">
        <v>3851</v>
      </c>
      <c r="M32" s="166">
        <f t="shared" si="1"/>
        <v>505521</v>
      </c>
    </row>
    <row r="33" spans="2:13" x14ac:dyDescent="0.2">
      <c r="B33" s="149"/>
      <c r="C33" s="137" t="s">
        <v>126</v>
      </c>
      <c r="D33" s="159">
        <v>20</v>
      </c>
      <c r="E33" s="164">
        <v>82656</v>
      </c>
      <c r="F33" s="165"/>
      <c r="G33" s="166">
        <v>0</v>
      </c>
      <c r="H33" s="166">
        <v>67999</v>
      </c>
      <c r="I33" s="166">
        <v>0</v>
      </c>
      <c r="J33" s="166">
        <v>0</v>
      </c>
      <c r="K33" s="166">
        <v>38884</v>
      </c>
      <c r="L33" s="166">
        <v>39017</v>
      </c>
      <c r="M33" s="166">
        <f t="shared" si="1"/>
        <v>92558</v>
      </c>
    </row>
    <row r="34" spans="2:13" x14ac:dyDescent="0.2">
      <c r="B34" s="149"/>
      <c r="C34" s="137" t="s">
        <v>127</v>
      </c>
      <c r="D34" s="159">
        <v>21</v>
      </c>
      <c r="E34" s="164">
        <v>349670</v>
      </c>
      <c r="F34" s="165"/>
      <c r="G34" s="166">
        <v>155772</v>
      </c>
      <c r="H34" s="166">
        <v>140151</v>
      </c>
      <c r="I34" s="166">
        <v>297472</v>
      </c>
      <c r="J34" s="166">
        <v>0</v>
      </c>
      <c r="K34" s="166">
        <v>5</v>
      </c>
      <c r="L34" s="166">
        <v>42539</v>
      </c>
      <c r="M34" s="166">
        <f t="shared" si="1"/>
        <v>393763</v>
      </c>
    </row>
    <row r="35" spans="2:13" s="176" customFormat="1" x14ac:dyDescent="0.2">
      <c r="B35" s="171" t="s">
        <v>128</v>
      </c>
      <c r="C35" s="172"/>
      <c r="D35" s="173">
        <v>22</v>
      </c>
      <c r="E35" s="174">
        <f>SUM(E12:E34)</f>
        <v>25277862</v>
      </c>
      <c r="F35" s="175"/>
      <c r="G35" s="174">
        <f>SUM(G12:G34)</f>
        <v>1332701</v>
      </c>
      <c r="H35" s="174">
        <f t="shared" ref="H35:M35" si="2">SUM(H12:H34)</f>
        <v>2671352</v>
      </c>
      <c r="I35" s="174">
        <f t="shared" si="2"/>
        <v>1445556</v>
      </c>
      <c r="J35" s="174">
        <f t="shared" si="2"/>
        <v>118657</v>
      </c>
      <c r="K35" s="174">
        <f t="shared" si="2"/>
        <v>2654851</v>
      </c>
      <c r="L35" s="174">
        <f t="shared" si="2"/>
        <v>6977548</v>
      </c>
      <c r="M35" s="379">
        <f t="shared" si="2"/>
        <v>32470421</v>
      </c>
    </row>
    <row r="36" spans="2:13" ht="7.5" customHeight="1" x14ac:dyDescent="0.2"/>
    <row r="37" spans="2:13" s="9" customFormat="1" x14ac:dyDescent="0.2">
      <c r="B37" s="470" t="s">
        <v>290</v>
      </c>
      <c r="C37" s="135"/>
      <c r="D37" s="130"/>
      <c r="E37" s="130"/>
      <c r="F37" s="130"/>
      <c r="G37" s="472"/>
    </row>
    <row r="38" spans="2:13" s="9" customFormat="1" x14ac:dyDescent="0.2">
      <c r="C38" s="130" t="s">
        <v>289</v>
      </c>
      <c r="D38" s="471" t="s">
        <v>35</v>
      </c>
      <c r="E38" s="130">
        <v>59098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10583</v>
      </c>
      <c r="F39" s="130"/>
    </row>
    <row r="40" spans="2:13" x14ac:dyDescent="0.2"/>
  </sheetData>
  <phoneticPr fontId="0" type="noConversion"/>
  <hyperlinks>
    <hyperlink ref="M1" location="Inhalt!F23" display="Inhalt!F23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136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">
      <c r="B12" s="89"/>
      <c r="C12" s="17" t="s">
        <v>105</v>
      </c>
      <c r="D12" s="92">
        <v>1</v>
      </c>
      <c r="E12" s="122">
        <v>1002148</v>
      </c>
      <c r="F12" s="122">
        <v>16</v>
      </c>
      <c r="G12" s="122">
        <v>25522</v>
      </c>
      <c r="H12" s="122">
        <v>0</v>
      </c>
      <c r="I12" s="122"/>
      <c r="J12" s="123">
        <v>2904</v>
      </c>
      <c r="K12" s="122">
        <v>-21155</v>
      </c>
      <c r="L12" s="122">
        <f>E12-F12-G12-H12+J12-K12-M12</f>
        <v>13026</v>
      </c>
      <c r="M12" s="122">
        <v>987643</v>
      </c>
      <c r="N12" s="188"/>
    </row>
    <row r="13" spans="2:14" x14ac:dyDescent="0.2">
      <c r="B13" s="89"/>
      <c r="C13" s="17" t="s">
        <v>106</v>
      </c>
      <c r="D13" s="38">
        <v>2</v>
      </c>
      <c r="E13" s="122">
        <v>1585581</v>
      </c>
      <c r="F13" s="122">
        <v>71080</v>
      </c>
      <c r="G13" s="122">
        <v>147875</v>
      </c>
      <c r="H13" s="122">
        <v>0</v>
      </c>
      <c r="I13" s="122"/>
      <c r="J13" s="123">
        <v>-35515</v>
      </c>
      <c r="K13" s="122">
        <v>41540</v>
      </c>
      <c r="L13" s="122">
        <f t="shared" ref="L13:L19" si="0">E13-F13-G13-H13+J13-K13-M13</f>
        <v>-2561</v>
      </c>
      <c r="M13" s="122">
        <v>1292132</v>
      </c>
      <c r="N13" s="188" t="s">
        <v>123</v>
      </c>
    </row>
    <row r="14" spans="2:14" x14ac:dyDescent="0.2">
      <c r="B14" s="89"/>
      <c r="C14" s="17" t="s">
        <v>107</v>
      </c>
      <c r="D14" s="38">
        <v>3</v>
      </c>
      <c r="E14" s="122">
        <v>406992</v>
      </c>
      <c r="F14" s="122">
        <v>10677</v>
      </c>
      <c r="G14" s="122">
        <v>211998</v>
      </c>
      <c r="H14" s="122">
        <v>0</v>
      </c>
      <c r="I14" s="122"/>
      <c r="J14" s="123">
        <v>36681</v>
      </c>
      <c r="K14" s="122">
        <v>-78310</v>
      </c>
      <c r="L14" s="122">
        <f t="shared" si="0"/>
        <v>13258</v>
      </c>
      <c r="M14" s="122">
        <v>286050</v>
      </c>
      <c r="N14" s="188"/>
    </row>
    <row r="15" spans="2:14" x14ac:dyDescent="0.2">
      <c r="B15" s="89"/>
      <c r="C15" s="17" t="s">
        <v>108</v>
      </c>
      <c r="D15" s="38">
        <v>4</v>
      </c>
      <c r="E15" s="122">
        <v>3788244</v>
      </c>
      <c r="F15" s="122">
        <v>67741</v>
      </c>
      <c r="G15" s="122">
        <v>493683</v>
      </c>
      <c r="H15" s="122">
        <v>0</v>
      </c>
      <c r="I15" s="122"/>
      <c r="J15" s="123">
        <v>-380772</v>
      </c>
      <c r="K15" s="122">
        <v>-169381</v>
      </c>
      <c r="L15" s="122">
        <f t="shared" si="0"/>
        <v>-750</v>
      </c>
      <c r="M15" s="122">
        <v>3016179</v>
      </c>
      <c r="N15" s="188"/>
    </row>
    <row r="16" spans="2:14" x14ac:dyDescent="0.2">
      <c r="B16" s="89"/>
      <c r="C16" s="17" t="s">
        <v>109</v>
      </c>
      <c r="D16" s="38">
        <v>5</v>
      </c>
      <c r="E16" s="122">
        <v>1668846</v>
      </c>
      <c r="F16" s="122">
        <v>49652</v>
      </c>
      <c r="G16" s="122">
        <v>65199</v>
      </c>
      <c r="H16" s="122">
        <v>50609</v>
      </c>
      <c r="I16" s="122"/>
      <c r="J16" s="123">
        <v>361211</v>
      </c>
      <c r="K16" s="122">
        <v>-153302</v>
      </c>
      <c r="L16" s="122">
        <f t="shared" si="0"/>
        <v>12660</v>
      </c>
      <c r="M16" s="122">
        <v>2005239</v>
      </c>
      <c r="N16" s="188"/>
    </row>
    <row r="17" spans="2:14" x14ac:dyDescent="0.2">
      <c r="B17" s="89"/>
      <c r="C17" s="17" t="s">
        <v>110</v>
      </c>
      <c r="D17" s="38">
        <v>6</v>
      </c>
      <c r="E17" s="122">
        <v>-90890</v>
      </c>
      <c r="F17" s="122">
        <v>1035</v>
      </c>
      <c r="G17" s="122">
        <v>11708</v>
      </c>
      <c r="H17" s="122">
        <v>0</v>
      </c>
      <c r="I17" s="122"/>
      <c r="J17" s="123">
        <v>16989</v>
      </c>
      <c r="K17" s="122">
        <v>-171395</v>
      </c>
      <c r="L17" s="122">
        <f t="shared" si="0"/>
        <v>-1051</v>
      </c>
      <c r="M17" s="122">
        <v>85802</v>
      </c>
      <c r="N17" s="188"/>
    </row>
    <row r="18" spans="2:14" x14ac:dyDescent="0.2">
      <c r="B18" s="89"/>
      <c r="C18" s="17" t="s">
        <v>111</v>
      </c>
      <c r="D18" s="38">
        <v>7</v>
      </c>
      <c r="E18" s="122">
        <v>257008</v>
      </c>
      <c r="F18" s="122">
        <v>45170</v>
      </c>
      <c r="G18" s="122">
        <v>99714</v>
      </c>
      <c r="H18" s="122">
        <v>66947</v>
      </c>
      <c r="I18" s="122"/>
      <c r="J18" s="123">
        <v>-4109</v>
      </c>
      <c r="K18" s="122">
        <v>-24411</v>
      </c>
      <c r="L18" s="122">
        <f t="shared" si="0"/>
        <v>21218</v>
      </c>
      <c r="M18" s="122">
        <v>44261</v>
      </c>
      <c r="N18" s="188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280995</v>
      </c>
      <c r="F19" s="122">
        <v>24</v>
      </c>
      <c r="G19" s="122">
        <v>93301</v>
      </c>
      <c r="H19" s="122">
        <v>0</v>
      </c>
      <c r="I19" s="122"/>
      <c r="J19" s="123">
        <v>3270</v>
      </c>
      <c r="K19" s="122">
        <v>62674</v>
      </c>
      <c r="L19" s="122">
        <f t="shared" si="0"/>
        <v>-3699</v>
      </c>
      <c r="M19" s="122">
        <v>131965</v>
      </c>
      <c r="N19" s="188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">
      <c r="B22" s="89"/>
      <c r="C22" s="17" t="s">
        <v>114</v>
      </c>
      <c r="D22" s="92">
        <v>9</v>
      </c>
      <c r="E22" s="122">
        <v>338488</v>
      </c>
      <c r="F22" s="122">
        <v>1036</v>
      </c>
      <c r="G22" s="122">
        <v>10998</v>
      </c>
      <c r="H22" s="122">
        <v>0</v>
      </c>
      <c r="I22" s="122"/>
      <c r="J22" s="123">
        <v>0</v>
      </c>
      <c r="K22" s="122">
        <v>2675</v>
      </c>
      <c r="L22" s="122">
        <f t="shared" ref="L22:L34" si="1">E22-F22-G22-H22+J22-K22-M22</f>
        <v>4500</v>
      </c>
      <c r="M22" s="122">
        <v>319279</v>
      </c>
      <c r="N22" s="188"/>
    </row>
    <row r="23" spans="2:14" x14ac:dyDescent="0.2">
      <c r="B23" s="89"/>
      <c r="C23" s="17" t="s">
        <v>115</v>
      </c>
      <c r="D23" s="38">
        <v>10</v>
      </c>
      <c r="E23" s="122">
        <v>31919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-50</v>
      </c>
      <c r="L23" s="122">
        <f t="shared" si="1"/>
        <v>-3068</v>
      </c>
      <c r="M23" s="122">
        <v>35037</v>
      </c>
      <c r="N23" s="188"/>
    </row>
    <row r="24" spans="2:14" x14ac:dyDescent="0.2">
      <c r="B24" s="89"/>
      <c r="C24" s="17" t="s">
        <v>116</v>
      </c>
      <c r="D24" s="38">
        <v>11</v>
      </c>
      <c r="E24" s="122">
        <v>21505</v>
      </c>
      <c r="F24" s="122">
        <v>2828</v>
      </c>
      <c r="G24" s="122">
        <v>3838</v>
      </c>
      <c r="H24" s="122">
        <v>0</v>
      </c>
      <c r="I24" s="122"/>
      <c r="J24" s="123">
        <v>0</v>
      </c>
      <c r="K24" s="122">
        <v>-1626</v>
      </c>
      <c r="L24" s="122">
        <f t="shared" si="1"/>
        <v>2784</v>
      </c>
      <c r="M24" s="122">
        <v>13681</v>
      </c>
      <c r="N24" s="188"/>
    </row>
    <row r="25" spans="2:14" x14ac:dyDescent="0.2">
      <c r="B25" s="89"/>
      <c r="C25" s="17" t="s">
        <v>117</v>
      </c>
      <c r="D25" s="38">
        <v>12</v>
      </c>
      <c r="E25" s="122">
        <v>15989</v>
      </c>
      <c r="F25" s="122">
        <v>1066</v>
      </c>
      <c r="G25" s="122">
        <v>1761</v>
      </c>
      <c r="H25" s="122">
        <v>0</v>
      </c>
      <c r="I25" s="122"/>
      <c r="J25" s="123">
        <v>-37</v>
      </c>
      <c r="K25" s="122">
        <v>191</v>
      </c>
      <c r="L25" s="122">
        <f t="shared" si="1"/>
        <v>499</v>
      </c>
      <c r="M25" s="122">
        <v>12435</v>
      </c>
      <c r="N25" s="188"/>
    </row>
    <row r="26" spans="2:14" x14ac:dyDescent="0.2">
      <c r="B26" s="89"/>
      <c r="C26" s="17" t="s">
        <v>118</v>
      </c>
      <c r="D26" s="38">
        <v>13</v>
      </c>
      <c r="E26" s="122">
        <v>536</v>
      </c>
      <c r="F26" s="122">
        <v>0</v>
      </c>
      <c r="G26" s="122">
        <v>76</v>
      </c>
      <c r="H26" s="122">
        <v>0</v>
      </c>
      <c r="I26" s="122"/>
      <c r="J26" s="123">
        <v>0</v>
      </c>
      <c r="K26" s="122">
        <v>199</v>
      </c>
      <c r="L26" s="122">
        <f t="shared" si="1"/>
        <v>-6</v>
      </c>
      <c r="M26" s="122">
        <v>267</v>
      </c>
      <c r="N26" s="188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">
      <c r="B28" s="89"/>
      <c r="C28" s="17" t="s">
        <v>120</v>
      </c>
      <c r="D28" s="38">
        <v>15</v>
      </c>
      <c r="E28" s="122">
        <v>576910</v>
      </c>
      <c r="F28" s="122">
        <v>56148</v>
      </c>
      <c r="G28" s="122">
        <v>28456</v>
      </c>
      <c r="H28" s="122">
        <v>0</v>
      </c>
      <c r="I28" s="122"/>
      <c r="J28" s="123">
        <v>-4835</v>
      </c>
      <c r="K28" s="122">
        <v>-38446</v>
      </c>
      <c r="L28" s="122">
        <f t="shared" si="1"/>
        <v>14269</v>
      </c>
      <c r="M28" s="122">
        <v>511648</v>
      </c>
      <c r="N28" s="188"/>
    </row>
    <row r="29" spans="2:14" x14ac:dyDescent="0.2">
      <c r="B29" s="89"/>
      <c r="C29" s="17" t="s">
        <v>121</v>
      </c>
      <c r="D29" s="38">
        <v>16</v>
      </c>
      <c r="E29" s="122">
        <v>1816</v>
      </c>
      <c r="F29" s="122">
        <v>1</v>
      </c>
      <c r="G29" s="122">
        <v>0</v>
      </c>
      <c r="H29" s="122">
        <v>0</v>
      </c>
      <c r="I29" s="122"/>
      <c r="J29" s="123">
        <v>0</v>
      </c>
      <c r="K29" s="122">
        <v>34</v>
      </c>
      <c r="L29" s="122">
        <f t="shared" si="1"/>
        <v>-15</v>
      </c>
      <c r="M29" s="122">
        <v>1796</v>
      </c>
      <c r="N29" s="188"/>
    </row>
    <row r="30" spans="2:14" x14ac:dyDescent="0.2">
      <c r="B30" s="89"/>
      <c r="C30" s="17" t="s">
        <v>122</v>
      </c>
      <c r="D30" s="38">
        <v>17</v>
      </c>
      <c r="E30" s="122">
        <v>189914</v>
      </c>
      <c r="F30" s="122">
        <v>45482</v>
      </c>
      <c r="G30" s="122">
        <v>101019</v>
      </c>
      <c r="H30" s="122">
        <v>0</v>
      </c>
      <c r="I30" s="122"/>
      <c r="J30" s="123">
        <v>-951</v>
      </c>
      <c r="K30" s="122">
        <v>-12527</v>
      </c>
      <c r="L30" s="122">
        <f t="shared" si="1"/>
        <v>-17366</v>
      </c>
      <c r="M30" s="122">
        <v>72355</v>
      </c>
      <c r="N30" s="188"/>
    </row>
    <row r="31" spans="2:14" x14ac:dyDescent="0.2">
      <c r="B31" s="89"/>
      <c r="C31" s="17" t="s">
        <v>124</v>
      </c>
      <c r="D31" s="38">
        <v>18</v>
      </c>
      <c r="E31" s="122">
        <v>274125</v>
      </c>
      <c r="F31" s="122">
        <v>12400</v>
      </c>
      <c r="G31" s="122">
        <v>118581</v>
      </c>
      <c r="H31" s="122">
        <v>0</v>
      </c>
      <c r="I31" s="122"/>
      <c r="J31" s="123">
        <v>8441</v>
      </c>
      <c r="K31" s="122">
        <v>14708</v>
      </c>
      <c r="L31" s="122">
        <f t="shared" si="1"/>
        <v>-1578</v>
      </c>
      <c r="M31" s="122">
        <v>138455</v>
      </c>
      <c r="N31" s="188"/>
    </row>
    <row r="32" spans="2:14" x14ac:dyDescent="0.2">
      <c r="B32" s="89"/>
      <c r="C32" s="17" t="s">
        <v>125</v>
      </c>
      <c r="D32" s="38">
        <v>19</v>
      </c>
      <c r="E32" s="122">
        <v>149133</v>
      </c>
      <c r="F32" s="122">
        <v>1551</v>
      </c>
      <c r="G32" s="122">
        <v>80506</v>
      </c>
      <c r="H32" s="122">
        <v>0</v>
      </c>
      <c r="I32" s="122"/>
      <c r="J32" s="123">
        <v>0</v>
      </c>
      <c r="K32" s="122">
        <v>-8552</v>
      </c>
      <c r="L32" s="122">
        <f t="shared" si="1"/>
        <v>1177</v>
      </c>
      <c r="M32" s="122">
        <v>74451</v>
      </c>
      <c r="N32" s="188"/>
    </row>
    <row r="33" spans="2:14" x14ac:dyDescent="0.2">
      <c r="B33" s="89"/>
      <c r="C33" s="17" t="s">
        <v>126</v>
      </c>
      <c r="D33" s="38">
        <v>20</v>
      </c>
      <c r="E33" s="122">
        <v>31490</v>
      </c>
      <c r="F33" s="122">
        <v>6246</v>
      </c>
      <c r="G33" s="122">
        <v>13698</v>
      </c>
      <c r="H33" s="122">
        <v>0</v>
      </c>
      <c r="I33" s="122"/>
      <c r="J33" s="123">
        <v>606</v>
      </c>
      <c r="K33" s="122">
        <v>-1068</v>
      </c>
      <c r="L33" s="122">
        <f t="shared" si="1"/>
        <v>3720</v>
      </c>
      <c r="M33" s="122">
        <v>9500</v>
      </c>
      <c r="N33" s="188"/>
    </row>
    <row r="34" spans="2:14" x14ac:dyDescent="0.2">
      <c r="B34" s="89"/>
      <c r="C34" s="17" t="s">
        <v>127</v>
      </c>
      <c r="D34" s="38">
        <v>21</v>
      </c>
      <c r="E34" s="122">
        <v>137708</v>
      </c>
      <c r="F34" s="122">
        <v>0</v>
      </c>
      <c r="G34" s="122">
        <v>9460</v>
      </c>
      <c r="H34" s="122">
        <v>0</v>
      </c>
      <c r="I34" s="122"/>
      <c r="J34" s="123">
        <v>-3883</v>
      </c>
      <c r="K34" s="122">
        <v>-3694</v>
      </c>
      <c r="L34" s="122">
        <f t="shared" si="1"/>
        <v>-2342</v>
      </c>
      <c r="M34" s="122">
        <v>130401</v>
      </c>
      <c r="N34" s="188"/>
    </row>
    <row r="35" spans="2:14" x14ac:dyDescent="0.2">
      <c r="B35" s="82" t="s">
        <v>128</v>
      </c>
      <c r="C35" s="132"/>
      <c r="D35" s="133">
        <v>22</v>
      </c>
      <c r="E35" s="127">
        <f>SUM(E12:E34)</f>
        <v>10668457</v>
      </c>
      <c r="F35" s="127">
        <f>SUM(F12:F34)</f>
        <v>372153</v>
      </c>
      <c r="G35" s="127">
        <f>SUM(G12:G34)</f>
        <v>1517393</v>
      </c>
      <c r="H35" s="127">
        <f>SUM(H12:H34)</f>
        <v>117556</v>
      </c>
      <c r="I35" s="127"/>
      <c r="J35" s="128">
        <f>SUM(J12:J34)</f>
        <v>0</v>
      </c>
      <c r="K35" s="129">
        <f>SUM(K12:K34)</f>
        <v>-561896</v>
      </c>
      <c r="L35" s="129">
        <f>SUM(L12:L34)</f>
        <v>54675</v>
      </c>
      <c r="M35" s="127">
        <f>SUM(M12:M34)</f>
        <v>9168576</v>
      </c>
      <c r="N35" s="111"/>
    </row>
    <row r="36" spans="2:14" x14ac:dyDescent="0.2">
      <c r="I36" s="23"/>
      <c r="J36" s="29" t="s">
        <v>153</v>
      </c>
      <c r="M36" s="190"/>
      <c r="N36" s="21"/>
    </row>
    <row r="37" spans="2:14" x14ac:dyDescent="0.2">
      <c r="I37" s="191" t="s">
        <v>49</v>
      </c>
      <c r="J37" s="29"/>
      <c r="K37" s="17" t="s">
        <v>154</v>
      </c>
      <c r="L37" s="17"/>
      <c r="M37" s="122">
        <v>492995</v>
      </c>
      <c r="N37" s="36"/>
    </row>
    <row r="38" spans="2:14" x14ac:dyDescent="0.2">
      <c r="C38" s="67" t="s">
        <v>155</v>
      </c>
      <c r="I38" s="191" t="s">
        <v>49</v>
      </c>
      <c r="J38" s="29"/>
      <c r="K38" s="9" t="s">
        <v>156</v>
      </c>
      <c r="M38" s="122">
        <v>39747</v>
      </c>
      <c r="N38" s="36"/>
    </row>
    <row r="39" spans="2:14" x14ac:dyDescent="0.2">
      <c r="C39" s="67" t="s">
        <v>351</v>
      </c>
      <c r="I39" s="85" t="s">
        <v>35</v>
      </c>
      <c r="J39" s="82" t="s">
        <v>158</v>
      </c>
      <c r="K39" s="192"/>
      <c r="L39" s="83"/>
      <c r="M39" s="127">
        <f>M35-M37-M38</f>
        <v>8635834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512" t="s">
        <v>371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25538</v>
      </c>
      <c r="F11" s="93">
        <v>27533</v>
      </c>
      <c r="G11" s="355">
        <f t="shared" ref="G11:G18" si="0">IF(AND(F11&gt; 0,E11&gt;0,E11&lt;=F11*6),E11/F11*100-100,"-")</f>
        <v>-7.2458504340246321</v>
      </c>
      <c r="H11" s="93">
        <v>81481</v>
      </c>
      <c r="I11" s="93">
        <v>54898</v>
      </c>
      <c r="J11" s="355">
        <f t="shared" ref="J11:J18" si="1">IF(AND(I11&gt; 0,H11&gt;0,H11&lt;=I11*6),H11/I11*100-100,"-")</f>
        <v>48.422529053881732</v>
      </c>
    </row>
    <row r="12" spans="2:14" x14ac:dyDescent="0.2">
      <c r="B12" s="89"/>
      <c r="C12" s="17" t="s">
        <v>106</v>
      </c>
      <c r="D12" s="38">
        <v>2</v>
      </c>
      <c r="E12" s="93">
        <v>218955</v>
      </c>
      <c r="F12" s="93">
        <v>280977</v>
      </c>
      <c r="G12" s="355">
        <f t="shared" si="0"/>
        <v>-22.073692864540519</v>
      </c>
      <c r="H12" s="93">
        <v>734452</v>
      </c>
      <c r="I12" s="93">
        <v>703935</v>
      </c>
      <c r="J12" s="355">
        <f t="shared" si="1"/>
        <v>4.3352014035386617</v>
      </c>
    </row>
    <row r="13" spans="2:14" x14ac:dyDescent="0.2">
      <c r="B13" s="89"/>
      <c r="C13" s="17" t="s">
        <v>107</v>
      </c>
      <c r="D13" s="38">
        <v>3</v>
      </c>
      <c r="E13" s="93">
        <v>222675</v>
      </c>
      <c r="F13" s="93">
        <v>151895</v>
      </c>
      <c r="G13" s="355">
        <f t="shared" si="0"/>
        <v>46.597978866980469</v>
      </c>
      <c r="H13" s="93">
        <v>646690</v>
      </c>
      <c r="I13" s="93">
        <v>490594</v>
      </c>
      <c r="J13" s="355">
        <f t="shared" si="1"/>
        <v>31.817755618698982</v>
      </c>
    </row>
    <row r="14" spans="2:14" x14ac:dyDescent="0.2">
      <c r="B14" s="89"/>
      <c r="C14" s="17" t="s">
        <v>108</v>
      </c>
      <c r="D14" s="38">
        <v>4</v>
      </c>
      <c r="E14" s="93">
        <v>561424</v>
      </c>
      <c r="F14" s="93">
        <v>527977</v>
      </c>
      <c r="G14" s="355">
        <f t="shared" si="0"/>
        <v>6.3349350445189856</v>
      </c>
      <c r="H14" s="93">
        <v>1670911</v>
      </c>
      <c r="I14" s="93">
        <v>1545310</v>
      </c>
      <c r="J14" s="355">
        <f t="shared" si="1"/>
        <v>8.1278837255955239</v>
      </c>
    </row>
    <row r="15" spans="2:14" x14ac:dyDescent="0.2">
      <c r="B15" s="89"/>
      <c r="C15" s="17" t="s">
        <v>109</v>
      </c>
      <c r="D15" s="38">
        <v>5</v>
      </c>
      <c r="E15" s="93">
        <v>114851</v>
      </c>
      <c r="F15" s="93">
        <v>82858</v>
      </c>
      <c r="G15" s="355">
        <f t="shared" si="0"/>
        <v>38.611841946462619</v>
      </c>
      <c r="H15" s="93">
        <v>335926</v>
      </c>
      <c r="I15" s="93">
        <v>259517</v>
      </c>
      <c r="J15" s="355">
        <f t="shared" si="1"/>
        <v>29.442772535132576</v>
      </c>
    </row>
    <row r="16" spans="2:14" x14ac:dyDescent="0.2">
      <c r="B16" s="89"/>
      <c r="C16" s="17" t="s">
        <v>110</v>
      </c>
      <c r="D16" s="38">
        <v>6</v>
      </c>
      <c r="E16" s="93">
        <v>12743</v>
      </c>
      <c r="F16" s="93">
        <v>16363</v>
      </c>
      <c r="G16" s="355">
        <f t="shared" si="0"/>
        <v>-22.123082564321948</v>
      </c>
      <c r="H16" s="93">
        <v>44164</v>
      </c>
      <c r="I16" s="93">
        <v>28489</v>
      </c>
      <c r="J16" s="355">
        <f t="shared" si="1"/>
        <v>55.021236266629217</v>
      </c>
    </row>
    <row r="17" spans="2:10" x14ac:dyDescent="0.2">
      <c r="B17" s="89"/>
      <c r="C17" s="17" t="s">
        <v>111</v>
      </c>
      <c r="D17" s="38">
        <v>7</v>
      </c>
      <c r="E17" s="93">
        <v>144884</v>
      </c>
      <c r="F17" s="93">
        <v>140153</v>
      </c>
      <c r="G17" s="355">
        <f t="shared" si="0"/>
        <v>3.3755966693542092</v>
      </c>
      <c r="H17" s="93">
        <v>372568</v>
      </c>
      <c r="I17" s="93">
        <v>395441</v>
      </c>
      <c r="J17" s="355">
        <f t="shared" si="1"/>
        <v>-5.7841751361138591</v>
      </c>
    </row>
    <row r="18" spans="2:10" x14ac:dyDescent="0.2">
      <c r="B18" s="105"/>
      <c r="C18" s="17" t="s">
        <v>112</v>
      </c>
      <c r="D18" s="38">
        <v>8</v>
      </c>
      <c r="E18" s="93">
        <v>93325</v>
      </c>
      <c r="F18" s="93">
        <v>158122</v>
      </c>
      <c r="G18" s="355">
        <f t="shared" si="0"/>
        <v>-40.97911739036946</v>
      </c>
      <c r="H18" s="93">
        <v>268737</v>
      </c>
      <c r="I18" s="93">
        <v>461965</v>
      </c>
      <c r="J18" s="355">
        <f t="shared" si="1"/>
        <v>-41.827411167512693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12034</v>
      </c>
      <c r="F21" s="93">
        <v>18017</v>
      </c>
      <c r="G21" s="355">
        <f t="shared" ref="G21:G34" si="2">IF(AND(F21&gt; 0,E21&gt;0,E21&lt;=F21*6),E21/F21*100-100,"-")</f>
        <v>-33.207526225231717</v>
      </c>
      <c r="H21" s="93">
        <v>40906</v>
      </c>
      <c r="I21" s="93">
        <v>46680</v>
      </c>
      <c r="J21" s="355">
        <f t="shared" ref="J21:J34" si="3">IF(AND(I21&gt; 0,H21&gt;0,H21&lt;=I21*6),H21/I21*100-100,"-")</f>
        <v>-12.369323050556986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6666</v>
      </c>
      <c r="F23" s="93">
        <v>18660</v>
      </c>
      <c r="G23" s="355">
        <f t="shared" si="2"/>
        <v>-64.276527331189712</v>
      </c>
      <c r="H23" s="93">
        <v>39892</v>
      </c>
      <c r="I23" s="93">
        <v>32755</v>
      </c>
      <c r="J23" s="355">
        <f t="shared" si="3"/>
        <v>21.789039841245611</v>
      </c>
    </row>
    <row r="24" spans="2:10" x14ac:dyDescent="0.2">
      <c r="B24" s="89"/>
      <c r="C24" s="17" t="s">
        <v>117</v>
      </c>
      <c r="D24" s="38">
        <v>12</v>
      </c>
      <c r="E24" s="93">
        <v>2827</v>
      </c>
      <c r="F24" s="93">
        <v>4096</v>
      </c>
      <c r="G24" s="355">
        <f t="shared" si="2"/>
        <v>-30.9814453125</v>
      </c>
      <c r="H24" s="93">
        <v>27629</v>
      </c>
      <c r="I24" s="93">
        <v>12901</v>
      </c>
      <c r="J24" s="355">
        <f t="shared" si="3"/>
        <v>114.16169289202389</v>
      </c>
    </row>
    <row r="25" spans="2:10" x14ac:dyDescent="0.2">
      <c r="B25" s="89"/>
      <c r="C25" s="17" t="s">
        <v>118</v>
      </c>
      <c r="D25" s="38">
        <v>13</v>
      </c>
      <c r="E25" s="93">
        <v>76</v>
      </c>
      <c r="F25" s="93">
        <v>210</v>
      </c>
      <c r="G25" s="355">
        <f t="shared" si="2"/>
        <v>-63.80952380952381</v>
      </c>
      <c r="H25" s="93">
        <v>309</v>
      </c>
      <c r="I25" s="93">
        <v>443</v>
      </c>
      <c r="J25" s="355">
        <f t="shared" si="3"/>
        <v>-30.248306997742674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84604</v>
      </c>
      <c r="F27" s="93">
        <v>101395</v>
      </c>
      <c r="G27" s="355">
        <f t="shared" si="2"/>
        <v>-16.559988165096897</v>
      </c>
      <c r="H27" s="93">
        <v>338070</v>
      </c>
      <c r="I27" s="93">
        <v>328610</v>
      </c>
      <c r="J27" s="355">
        <f t="shared" si="3"/>
        <v>2.8787924895773216</v>
      </c>
    </row>
    <row r="28" spans="2:10" x14ac:dyDescent="0.2">
      <c r="B28" s="89"/>
      <c r="C28" s="17" t="s">
        <v>121</v>
      </c>
      <c r="D28" s="38">
        <v>16</v>
      </c>
      <c r="E28" s="93">
        <v>1</v>
      </c>
      <c r="F28" s="93">
        <v>3</v>
      </c>
      <c r="G28" s="355">
        <f t="shared" si="2"/>
        <v>-66.666666666666671</v>
      </c>
      <c r="H28" s="93">
        <v>6</v>
      </c>
      <c r="I28" s="93">
        <v>47</v>
      </c>
      <c r="J28" s="355">
        <f t="shared" si="3"/>
        <v>-87.234042553191486</v>
      </c>
    </row>
    <row r="29" spans="2:10" x14ac:dyDescent="0.2">
      <c r="B29" s="89"/>
      <c r="C29" s="17" t="s">
        <v>122</v>
      </c>
      <c r="D29" s="38">
        <v>17</v>
      </c>
      <c r="E29" s="93">
        <v>146501</v>
      </c>
      <c r="F29" s="93">
        <v>133671</v>
      </c>
      <c r="G29" s="355">
        <f t="shared" si="2"/>
        <v>9.5981925772979935</v>
      </c>
      <c r="H29" s="93">
        <v>411774</v>
      </c>
      <c r="I29" s="93">
        <v>416105</v>
      </c>
      <c r="J29" s="355">
        <f t="shared" si="3"/>
        <v>-1.0408430564400817</v>
      </c>
    </row>
    <row r="30" spans="2:10" x14ac:dyDescent="0.2">
      <c r="B30" s="89"/>
      <c r="C30" s="17" t="s">
        <v>124</v>
      </c>
      <c r="D30" s="38">
        <v>18</v>
      </c>
      <c r="E30" s="93">
        <v>130981</v>
      </c>
      <c r="F30" s="93">
        <v>164237</v>
      </c>
      <c r="G30" s="355">
        <f t="shared" si="2"/>
        <v>-20.24878681417708</v>
      </c>
      <c r="H30" s="93">
        <v>315027</v>
      </c>
      <c r="I30" s="93">
        <v>370885</v>
      </c>
      <c r="J30" s="355">
        <f t="shared" si="3"/>
        <v>-15.06073311134179</v>
      </c>
    </row>
    <row r="31" spans="2:10" x14ac:dyDescent="0.2">
      <c r="B31" s="89"/>
      <c r="C31" s="17" t="s">
        <v>125</v>
      </c>
      <c r="D31" s="38">
        <v>19</v>
      </c>
      <c r="E31" s="93">
        <v>82057</v>
      </c>
      <c r="F31" s="93">
        <v>63404</v>
      </c>
      <c r="G31" s="355">
        <f t="shared" si="2"/>
        <v>29.419279540722982</v>
      </c>
      <c r="H31" s="93">
        <v>249269</v>
      </c>
      <c r="I31" s="93">
        <v>191781</v>
      </c>
      <c r="J31" s="355">
        <f t="shared" si="3"/>
        <v>29.97585787956055</v>
      </c>
    </row>
    <row r="32" spans="2:10" x14ac:dyDescent="0.2">
      <c r="B32" s="89"/>
      <c r="C32" s="17" t="s">
        <v>126</v>
      </c>
      <c r="D32" s="38">
        <v>20</v>
      </c>
      <c r="E32" s="93">
        <v>19944</v>
      </c>
      <c r="F32" s="93">
        <v>19724</v>
      </c>
      <c r="G32" s="355">
        <f t="shared" si="2"/>
        <v>1.1153924153315842</v>
      </c>
      <c r="H32" s="93">
        <v>62567</v>
      </c>
      <c r="I32" s="93">
        <v>64550</v>
      </c>
      <c r="J32" s="355">
        <f t="shared" si="3"/>
        <v>-3.0720371804802511</v>
      </c>
    </row>
    <row r="33" spans="2:10" x14ac:dyDescent="0.2">
      <c r="B33" s="89"/>
      <c r="C33" s="17" t="s">
        <v>127</v>
      </c>
      <c r="D33" s="38">
        <v>21</v>
      </c>
      <c r="E33" s="93">
        <v>9460</v>
      </c>
      <c r="F33" s="93">
        <v>6680</v>
      </c>
      <c r="G33" s="355">
        <f t="shared" si="2"/>
        <v>41.616766467065872</v>
      </c>
      <c r="H33" s="93">
        <v>27643</v>
      </c>
      <c r="I33" s="93">
        <v>26928</v>
      </c>
      <c r="J33" s="355">
        <f t="shared" si="3"/>
        <v>2.6552287581699261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1889546</v>
      </c>
      <c r="F34" s="129">
        <f>SUM(F11:F33)</f>
        <v>1915975</v>
      </c>
      <c r="G34" s="357">
        <f t="shared" si="2"/>
        <v>-1.37940213207375</v>
      </c>
      <c r="H34" s="75">
        <f>SUM(H11:H33)</f>
        <v>5668021</v>
      </c>
      <c r="I34" s="75">
        <f>SUM(I11:I33)</f>
        <v>5431834</v>
      </c>
      <c r="J34" s="357">
        <f t="shared" si="3"/>
        <v>4.3481998897609913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162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50609</v>
      </c>
      <c r="F15" s="93">
        <v>64460</v>
      </c>
      <c r="G15" s="355">
        <f t="shared" si="0"/>
        <v>-21.487744337573687</v>
      </c>
      <c r="H15" s="93">
        <v>149121</v>
      </c>
      <c r="I15" s="93">
        <v>162954</v>
      </c>
      <c r="J15" s="355">
        <f t="shared" si="1"/>
        <v>-8.4888987076107298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66947</v>
      </c>
      <c r="F17" s="93">
        <v>77030</v>
      </c>
      <c r="G17" s="355">
        <f t="shared" si="0"/>
        <v>-13.089705309619632</v>
      </c>
      <c r="H17" s="93">
        <v>230988</v>
      </c>
      <c r="I17" s="93">
        <v>223033</v>
      </c>
      <c r="J17" s="355">
        <f t="shared" si="1"/>
        <v>3.5667367609277534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117556</v>
      </c>
      <c r="F34" s="129">
        <f>SUM(F11:F33)</f>
        <v>141490</v>
      </c>
      <c r="G34" s="357">
        <f t="shared" si="2"/>
        <v>-16.915683087143961</v>
      </c>
      <c r="H34" s="75">
        <f>SUM(H11:H33)</f>
        <v>380109</v>
      </c>
      <c r="I34" s="75">
        <f>SUM(I11:I33)</f>
        <v>385987</v>
      </c>
      <c r="J34" s="357">
        <f t="shared" si="3"/>
        <v>-1.5228492151290141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354"/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5" customHeight="1" x14ac:dyDescent="0.2"/>
    <row r="3" spans="1:14" ht="12" customHeight="1" x14ac:dyDescent="0.2">
      <c r="B3" s="9" t="s">
        <v>163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371">
        <v>987643</v>
      </c>
      <c r="F11" s="123"/>
      <c r="G11" s="123">
        <v>1025100</v>
      </c>
      <c r="H11" s="355">
        <f>IF(AND(G11&gt; 0,E11&gt;0,E11&lt;=G11*6),E11/G11*100-100,"-")</f>
        <v>-3.6539849770754103</v>
      </c>
      <c r="I11" s="187">
        <v>2963861</v>
      </c>
      <c r="J11" s="123"/>
      <c r="K11" s="123">
        <v>3364997</v>
      </c>
      <c r="L11" s="355">
        <f t="shared" ref="L11:L18" si="0">IF(AND(K11&gt; 0,I11&gt;0,I11&lt;=K11*6),I11/K11*100-100,"-")</f>
        <v>-11.920842722890995</v>
      </c>
    </row>
    <row r="12" spans="1:14" x14ac:dyDescent="0.2">
      <c r="B12" s="89"/>
      <c r="C12" s="17" t="s">
        <v>106</v>
      </c>
      <c r="D12" s="38">
        <v>2</v>
      </c>
      <c r="E12" s="371">
        <v>1292132</v>
      </c>
      <c r="F12" s="195" t="s">
        <v>123</v>
      </c>
      <c r="G12" s="123">
        <v>1459704</v>
      </c>
      <c r="H12" s="355">
        <f t="shared" ref="H12:H18" si="1">IF(AND(G12&gt; 0,E12&gt;0,E12&lt;=G12*6),E12/G12*100-100,"-")</f>
        <v>-11.479861670585265</v>
      </c>
      <c r="I12" s="187">
        <v>4140325</v>
      </c>
      <c r="J12" s="196" t="s">
        <v>168</v>
      </c>
      <c r="K12" s="123">
        <v>4106380</v>
      </c>
      <c r="L12" s="355">
        <f t="shared" si="0"/>
        <v>0.82664049600865042</v>
      </c>
    </row>
    <row r="13" spans="1:14" x14ac:dyDescent="0.2">
      <c r="B13" s="89"/>
      <c r="C13" s="17" t="s">
        <v>107</v>
      </c>
      <c r="D13" s="38">
        <v>3</v>
      </c>
      <c r="E13" s="371">
        <v>286050</v>
      </c>
      <c r="F13" s="123"/>
      <c r="G13" s="123">
        <v>299693</v>
      </c>
      <c r="H13" s="355">
        <f t="shared" si="1"/>
        <v>-4.5523252128010938</v>
      </c>
      <c r="I13" s="187">
        <v>933401</v>
      </c>
      <c r="J13" s="197"/>
      <c r="K13" s="123">
        <v>917305</v>
      </c>
      <c r="L13" s="355">
        <f t="shared" si="0"/>
        <v>1.7547053597222231</v>
      </c>
    </row>
    <row r="14" spans="1:14" x14ac:dyDescent="0.2">
      <c r="B14" s="89"/>
      <c r="C14" s="17" t="s">
        <v>108</v>
      </c>
      <c r="D14" s="38">
        <v>4</v>
      </c>
      <c r="E14" s="371">
        <v>3016179</v>
      </c>
      <c r="F14" s="123"/>
      <c r="G14" s="123">
        <v>3105438</v>
      </c>
      <c r="H14" s="355">
        <f t="shared" si="1"/>
        <v>-2.8742805362721811</v>
      </c>
      <c r="I14" s="187">
        <v>8762297</v>
      </c>
      <c r="J14" s="197"/>
      <c r="K14" s="123">
        <v>9025254</v>
      </c>
      <c r="L14" s="355">
        <f t="shared" si="0"/>
        <v>-2.9135689699148628</v>
      </c>
    </row>
    <row r="15" spans="1:14" x14ac:dyDescent="0.2">
      <c r="B15" s="89"/>
      <c r="C15" s="17" t="s">
        <v>109</v>
      </c>
      <c r="D15" s="38">
        <v>5</v>
      </c>
      <c r="E15" s="371">
        <v>2005239</v>
      </c>
      <c r="F15" s="195" t="s">
        <v>167</v>
      </c>
      <c r="G15" s="123">
        <v>1180643</v>
      </c>
      <c r="H15" s="355">
        <f t="shared" si="1"/>
        <v>69.842958455688972</v>
      </c>
      <c r="I15" s="187">
        <v>4745115</v>
      </c>
      <c r="J15" s="195" t="s">
        <v>352</v>
      </c>
      <c r="K15" s="123">
        <v>4497860</v>
      </c>
      <c r="L15" s="355">
        <f t="shared" si="0"/>
        <v>5.4971697651772189</v>
      </c>
    </row>
    <row r="16" spans="1:14" x14ac:dyDescent="0.2">
      <c r="B16" s="89"/>
      <c r="C16" s="17" t="s">
        <v>110</v>
      </c>
      <c r="D16" s="38">
        <v>6</v>
      </c>
      <c r="E16" s="371">
        <v>85802</v>
      </c>
      <c r="F16" s="123"/>
      <c r="G16" s="123">
        <v>43118</v>
      </c>
      <c r="H16" s="355">
        <f t="shared" si="1"/>
        <v>98.993459807968833</v>
      </c>
      <c r="I16" s="187">
        <v>259692</v>
      </c>
      <c r="J16" s="197"/>
      <c r="K16" s="123">
        <v>121164</v>
      </c>
      <c r="L16" s="355">
        <f t="shared" si="0"/>
        <v>114.33098940279288</v>
      </c>
    </row>
    <row r="17" spans="2:12" x14ac:dyDescent="0.2">
      <c r="B17" s="89"/>
      <c r="C17" s="17" t="s">
        <v>111</v>
      </c>
      <c r="D17" s="38">
        <v>7</v>
      </c>
      <c r="E17" s="371">
        <v>44261</v>
      </c>
      <c r="F17" s="195" t="s">
        <v>166</v>
      </c>
      <c r="G17" s="123">
        <v>143082</v>
      </c>
      <c r="H17" s="355">
        <f t="shared" si="1"/>
        <v>-69.065990131532971</v>
      </c>
      <c r="I17" s="187">
        <v>140353</v>
      </c>
      <c r="J17" s="196" t="s">
        <v>353</v>
      </c>
      <c r="K17" s="123">
        <v>457762</v>
      </c>
      <c r="L17" s="355">
        <f t="shared" si="0"/>
        <v>-69.339307325640831</v>
      </c>
    </row>
    <row r="18" spans="2:12" x14ac:dyDescent="0.2">
      <c r="B18" s="105"/>
      <c r="C18" s="17" t="s">
        <v>112</v>
      </c>
      <c r="D18" s="38">
        <v>8</v>
      </c>
      <c r="E18" s="371">
        <v>131965</v>
      </c>
      <c r="F18" s="123"/>
      <c r="G18" s="123">
        <v>128658</v>
      </c>
      <c r="H18" s="355">
        <f t="shared" si="1"/>
        <v>2.5703803883163232</v>
      </c>
      <c r="I18" s="187">
        <v>355790</v>
      </c>
      <c r="J18" s="197"/>
      <c r="K18" s="123">
        <v>345092</v>
      </c>
      <c r="L18" s="355">
        <f t="shared" si="0"/>
        <v>3.1000428871141565</v>
      </c>
    </row>
    <row r="19" spans="2:12" ht="3.95" customHeight="1" x14ac:dyDescent="0.2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">
      <c r="B21" s="89"/>
      <c r="C21" s="17" t="s">
        <v>114</v>
      </c>
      <c r="D21" s="92">
        <v>9</v>
      </c>
      <c r="E21" s="371">
        <v>319279</v>
      </c>
      <c r="F21" s="123"/>
      <c r="G21" s="123">
        <v>319784</v>
      </c>
      <c r="H21" s="355">
        <f t="shared" ref="H21:H36" si="2">IF(AND(G21&gt; 0,E21&gt;0,E21&lt;=G21*6),E21/G21*100-100,"-")</f>
        <v>-0.15791909538938853</v>
      </c>
      <c r="I21" s="187">
        <v>929047</v>
      </c>
      <c r="J21" s="123"/>
      <c r="K21" s="123">
        <v>940471</v>
      </c>
      <c r="L21" s="355">
        <f t="shared" ref="L21:L36" si="3">IF(AND(K21&gt; 0,I21&gt;0,I21&lt;=K21*6),I21/K21*100-100,"-")</f>
        <v>-1.2147105014402371</v>
      </c>
    </row>
    <row r="22" spans="2:12" x14ac:dyDescent="0.2">
      <c r="B22" s="89"/>
      <c r="C22" s="17" t="s">
        <v>115</v>
      </c>
      <c r="D22" s="38">
        <v>10</v>
      </c>
      <c r="E22" s="371">
        <v>35037</v>
      </c>
      <c r="F22" s="123"/>
      <c r="G22" s="123">
        <v>40232</v>
      </c>
      <c r="H22" s="355">
        <f t="shared" si="2"/>
        <v>-12.912606880095439</v>
      </c>
      <c r="I22" s="187">
        <v>115843</v>
      </c>
      <c r="J22" s="197"/>
      <c r="K22" s="123">
        <v>107978</v>
      </c>
      <c r="L22" s="355">
        <f t="shared" si="3"/>
        <v>7.2838911630146868</v>
      </c>
    </row>
    <row r="23" spans="2:12" x14ac:dyDescent="0.2">
      <c r="B23" s="89"/>
      <c r="C23" s="17" t="s">
        <v>116</v>
      </c>
      <c r="D23" s="38">
        <v>11</v>
      </c>
      <c r="E23" s="371">
        <v>13681</v>
      </c>
      <c r="F23" s="123"/>
      <c r="G23" s="123">
        <v>9722</v>
      </c>
      <c r="H23" s="355">
        <f t="shared" si="2"/>
        <v>40.72207364739765</v>
      </c>
      <c r="I23" s="187">
        <v>36891</v>
      </c>
      <c r="J23" s="197"/>
      <c r="K23" s="123">
        <v>28032</v>
      </c>
      <c r="L23" s="355">
        <f t="shared" si="3"/>
        <v>31.603167808219155</v>
      </c>
    </row>
    <row r="24" spans="2:12" x14ac:dyDescent="0.2">
      <c r="B24" s="89"/>
      <c r="C24" s="17" t="s">
        <v>117</v>
      </c>
      <c r="D24" s="38">
        <v>12</v>
      </c>
      <c r="E24" s="371">
        <v>12435</v>
      </c>
      <c r="F24" s="123"/>
      <c r="G24" s="123">
        <v>10548</v>
      </c>
      <c r="H24" s="355">
        <f t="shared" si="2"/>
        <v>17.889647326507401</v>
      </c>
      <c r="I24" s="187">
        <v>38584</v>
      </c>
      <c r="J24" s="197"/>
      <c r="K24" s="123">
        <v>33007</v>
      </c>
      <c r="L24" s="355">
        <f t="shared" si="3"/>
        <v>16.896415911776288</v>
      </c>
    </row>
    <row r="25" spans="2:12" x14ac:dyDescent="0.2">
      <c r="B25" s="89"/>
      <c r="C25" s="17" t="s">
        <v>118</v>
      </c>
      <c r="D25" s="38">
        <v>13</v>
      </c>
      <c r="E25" s="371">
        <v>267</v>
      </c>
      <c r="F25" s="123"/>
      <c r="G25" s="123">
        <v>530</v>
      </c>
      <c r="H25" s="355">
        <f t="shared" si="2"/>
        <v>-49.622641509433961</v>
      </c>
      <c r="I25" s="187">
        <v>1669</v>
      </c>
      <c r="J25" s="197"/>
      <c r="K25" s="123">
        <v>1283</v>
      </c>
      <c r="L25" s="355">
        <f t="shared" si="3"/>
        <v>30.085736554949335</v>
      </c>
    </row>
    <row r="26" spans="2:12" x14ac:dyDescent="0.2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371">
        <v>511648</v>
      </c>
      <c r="F27" s="123"/>
      <c r="G27" s="123">
        <v>808892</v>
      </c>
      <c r="H27" s="355">
        <f t="shared" si="2"/>
        <v>-36.747056467365233</v>
      </c>
      <c r="I27" s="187">
        <v>2028725</v>
      </c>
      <c r="J27" s="197"/>
      <c r="K27" s="123">
        <v>2328189</v>
      </c>
      <c r="L27" s="355">
        <f t="shared" si="3"/>
        <v>-12.862529631400193</v>
      </c>
    </row>
    <row r="28" spans="2:12" x14ac:dyDescent="0.2">
      <c r="B28" s="89"/>
      <c r="C28" s="17" t="s">
        <v>121</v>
      </c>
      <c r="D28" s="38">
        <v>16</v>
      </c>
      <c r="E28" s="371">
        <v>1796</v>
      </c>
      <c r="F28" s="123"/>
      <c r="G28" s="123">
        <v>1229</v>
      </c>
      <c r="H28" s="355">
        <f t="shared" si="2"/>
        <v>46.135069161920256</v>
      </c>
      <c r="I28" s="187">
        <v>5002</v>
      </c>
      <c r="J28" s="197"/>
      <c r="K28" s="123">
        <v>4250</v>
      </c>
      <c r="L28" s="355">
        <f t="shared" si="3"/>
        <v>17.694117647058818</v>
      </c>
    </row>
    <row r="29" spans="2:12" x14ac:dyDescent="0.2">
      <c r="B29" s="89"/>
      <c r="C29" s="17" t="s">
        <v>122</v>
      </c>
      <c r="D29" s="38">
        <v>17</v>
      </c>
      <c r="E29" s="371">
        <v>72355</v>
      </c>
      <c r="F29" s="123"/>
      <c r="G29" s="123">
        <v>79817</v>
      </c>
      <c r="H29" s="355">
        <f t="shared" si="2"/>
        <v>-9.3488855757545366</v>
      </c>
      <c r="I29" s="187">
        <v>224802</v>
      </c>
      <c r="J29" s="197"/>
      <c r="K29" s="123">
        <v>223591</v>
      </c>
      <c r="L29" s="355">
        <f t="shared" si="3"/>
        <v>0.54161392900428496</v>
      </c>
    </row>
    <row r="30" spans="2:12" x14ac:dyDescent="0.2">
      <c r="B30" s="89"/>
      <c r="C30" s="17" t="s">
        <v>124</v>
      </c>
      <c r="D30" s="38">
        <v>18</v>
      </c>
      <c r="E30" s="371">
        <v>138455</v>
      </c>
      <c r="F30" s="123"/>
      <c r="G30" s="123">
        <v>117355</v>
      </c>
      <c r="H30" s="355">
        <f t="shared" si="2"/>
        <v>17.979634442503524</v>
      </c>
      <c r="I30" s="187">
        <v>259349</v>
      </c>
      <c r="J30" s="197"/>
      <c r="K30" s="123">
        <v>217250</v>
      </c>
      <c r="L30" s="355">
        <f t="shared" si="3"/>
        <v>19.378135788262369</v>
      </c>
    </row>
    <row r="31" spans="2:12" x14ac:dyDescent="0.2">
      <c r="B31" s="89"/>
      <c r="C31" s="17" t="s">
        <v>125</v>
      </c>
      <c r="D31" s="38">
        <v>19</v>
      </c>
      <c r="E31" s="371">
        <v>74451</v>
      </c>
      <c r="F31" s="123"/>
      <c r="G31" s="123">
        <v>80724</v>
      </c>
      <c r="H31" s="355">
        <f t="shared" si="2"/>
        <v>-7.7709231455329331</v>
      </c>
      <c r="I31" s="187">
        <v>261991</v>
      </c>
      <c r="J31" s="197"/>
      <c r="K31" s="123">
        <v>294714</v>
      </c>
      <c r="L31" s="355">
        <f t="shared" si="3"/>
        <v>-11.103306934858878</v>
      </c>
    </row>
    <row r="32" spans="2:12" x14ac:dyDescent="0.2">
      <c r="B32" s="89"/>
      <c r="C32" s="17" t="s">
        <v>126</v>
      </c>
      <c r="D32" s="38">
        <v>20</v>
      </c>
      <c r="E32" s="371">
        <v>9500</v>
      </c>
      <c r="F32" s="123"/>
      <c r="G32" s="123">
        <v>18745</v>
      </c>
      <c r="H32" s="355">
        <f t="shared" si="2"/>
        <v>-49.319818618298214</v>
      </c>
      <c r="I32" s="187">
        <v>35582</v>
      </c>
      <c r="J32" s="197"/>
      <c r="K32" s="123">
        <v>43578</v>
      </c>
      <c r="L32" s="355">
        <f t="shared" si="3"/>
        <v>-18.348708063701864</v>
      </c>
    </row>
    <row r="33" spans="2:12" x14ac:dyDescent="0.2">
      <c r="B33" s="89"/>
      <c r="C33" s="17" t="s">
        <v>127</v>
      </c>
      <c r="D33" s="38">
        <v>21</v>
      </c>
      <c r="E33" s="371">
        <v>130401</v>
      </c>
      <c r="F33" s="123"/>
      <c r="G33" s="123">
        <v>105073</v>
      </c>
      <c r="H33" s="355">
        <f t="shared" si="2"/>
        <v>24.105145946151723</v>
      </c>
      <c r="I33" s="187">
        <v>368674</v>
      </c>
      <c r="J33" s="197"/>
      <c r="K33" s="123">
        <v>345787</v>
      </c>
      <c r="L33" s="355">
        <f t="shared" si="3"/>
        <v>6.6188144724931703</v>
      </c>
    </row>
    <row r="34" spans="2:12" x14ac:dyDescent="0.2">
      <c r="B34" s="104" t="s">
        <v>128</v>
      </c>
      <c r="C34" s="17"/>
      <c r="D34" s="38">
        <v>22</v>
      </c>
      <c r="E34" s="371">
        <f>SUM(E11:E33)</f>
        <v>9168576</v>
      </c>
      <c r="F34" s="123"/>
      <c r="G34" s="123">
        <f>SUM(G11:G33)</f>
        <v>8978087</v>
      </c>
      <c r="H34" s="355">
        <f t="shared" si="2"/>
        <v>2.1217103376253874</v>
      </c>
      <c r="I34" s="187">
        <f>SUM(I11:I33)</f>
        <v>26606993</v>
      </c>
      <c r="J34" s="197"/>
      <c r="K34" s="123">
        <f>SUM(K11:K33)</f>
        <v>27403944</v>
      </c>
      <c r="L34" s="355">
        <f t="shared" si="3"/>
        <v>-2.9081616865076114</v>
      </c>
    </row>
    <row r="35" spans="2:12" x14ac:dyDescent="0.2">
      <c r="B35" s="23" t="s">
        <v>49</v>
      </c>
      <c r="C35" s="201" t="s">
        <v>169</v>
      </c>
      <c r="D35" s="201">
        <v>23</v>
      </c>
      <c r="E35" s="372">
        <v>532742</v>
      </c>
      <c r="F35" s="201"/>
      <c r="G35" s="123">
        <v>547096</v>
      </c>
      <c r="H35" s="355">
        <f t="shared" si="2"/>
        <v>-2.6236711655724037</v>
      </c>
      <c r="I35" s="122">
        <v>1564213</v>
      </c>
      <c r="J35" s="201"/>
      <c r="K35" s="123">
        <v>1590406</v>
      </c>
      <c r="L35" s="355">
        <f t="shared" si="3"/>
        <v>-1.6469379516928342</v>
      </c>
    </row>
    <row r="36" spans="2:12" x14ac:dyDescent="0.2">
      <c r="B36" s="72" t="s">
        <v>35</v>
      </c>
      <c r="C36" s="83" t="s">
        <v>170</v>
      </c>
      <c r="D36" s="202">
        <v>24</v>
      </c>
      <c r="E36" s="373">
        <f>E34-E35</f>
        <v>8635834</v>
      </c>
      <c r="F36" s="83"/>
      <c r="G36" s="203">
        <f>G34-G35</f>
        <v>8430991</v>
      </c>
      <c r="H36" s="357">
        <f t="shared" si="2"/>
        <v>2.4296432056445099</v>
      </c>
      <c r="I36" s="203">
        <f>I34-I35</f>
        <v>25042780</v>
      </c>
      <c r="J36" s="83"/>
      <c r="K36" s="370">
        <f>K34-K35</f>
        <v>25813538</v>
      </c>
      <c r="L36" s="374">
        <f t="shared" si="3"/>
        <v>-2.9858673382935734</v>
      </c>
    </row>
    <row r="37" spans="2:12" s="67" customFormat="1" ht="10.15" customHeight="1" x14ac:dyDescent="0.2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285</v>
      </c>
      <c r="L37" s="387" t="s">
        <v>354</v>
      </c>
    </row>
    <row r="38" spans="2:12" s="67" customFormat="1" ht="10.15" customHeight="1" x14ac:dyDescent="0.2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2660</v>
      </c>
      <c r="L38" s="453">
        <v>8293</v>
      </c>
    </row>
    <row r="39" spans="2:12" s="67" customFormat="1" ht="10.15" customHeight="1" x14ac:dyDescent="0.2">
      <c r="B39" s="452"/>
      <c r="C39" s="389" t="s">
        <v>174</v>
      </c>
      <c r="D39" s="452"/>
      <c r="E39" s="453">
        <v>60825</v>
      </c>
      <c r="F39" s="453"/>
      <c r="G39" s="454">
        <v>178899</v>
      </c>
      <c r="H39" s="452"/>
      <c r="I39" s="452"/>
      <c r="J39" s="389" t="s">
        <v>175</v>
      </c>
      <c r="K39" s="454">
        <v>4355</v>
      </c>
      <c r="L39" s="453">
        <v>14867</v>
      </c>
    </row>
    <row r="40" spans="2:12" s="67" customFormat="1" ht="10.15" customHeight="1" x14ac:dyDescent="0.2">
      <c r="B40" s="452"/>
      <c r="C40" s="389" t="s">
        <v>176</v>
      </c>
      <c r="D40" s="452"/>
      <c r="E40" s="453">
        <v>1061914</v>
      </c>
      <c r="F40" s="453"/>
      <c r="G40" s="454">
        <v>3414233</v>
      </c>
      <c r="H40" s="452"/>
      <c r="I40" s="452"/>
      <c r="J40" s="389" t="s">
        <v>177</v>
      </c>
      <c r="K40" s="454">
        <v>7253</v>
      </c>
      <c r="L40" s="453">
        <v>18581</v>
      </c>
    </row>
    <row r="41" spans="2:12" s="67" customFormat="1" ht="10.15" customHeight="1" x14ac:dyDescent="0.2">
      <c r="B41" s="452"/>
      <c r="C41" s="389" t="s">
        <v>288</v>
      </c>
      <c r="E41" s="453">
        <v>169393</v>
      </c>
      <c r="F41" s="453"/>
      <c r="G41" s="454">
        <v>547193</v>
      </c>
      <c r="H41" s="452"/>
      <c r="I41" s="452"/>
      <c r="J41" s="389" t="s">
        <v>178</v>
      </c>
      <c r="K41" s="454">
        <v>11239</v>
      </c>
      <c r="L41" s="453">
        <v>36707</v>
      </c>
    </row>
    <row r="42" spans="2:12" s="67" customFormat="1" ht="10.15" customHeight="1" x14ac:dyDescent="0.2">
      <c r="B42" s="452"/>
      <c r="C42" s="389"/>
      <c r="D42" s="452"/>
      <c r="E42" s="387" t="s">
        <v>167</v>
      </c>
      <c r="F42" s="453"/>
      <c r="G42" s="387" t="s">
        <v>352</v>
      </c>
      <c r="H42" s="452"/>
      <c r="I42" s="452"/>
      <c r="J42" s="389" t="s">
        <v>179</v>
      </c>
      <c r="K42" s="454">
        <v>18754</v>
      </c>
      <c r="L42" s="453">
        <v>61905</v>
      </c>
    </row>
    <row r="43" spans="2:12" ht="10.15" customHeight="1" x14ac:dyDescent="0.2">
      <c r="B43" s="455"/>
      <c r="C43" s="495" t="s">
        <v>355</v>
      </c>
      <c r="D43" s="496"/>
      <c r="E43" s="497">
        <v>74980</v>
      </c>
      <c r="F43" s="497"/>
      <c r="G43" s="498">
        <v>172766</v>
      </c>
      <c r="H43" s="455"/>
      <c r="I43" s="455"/>
      <c r="J43" s="455"/>
      <c r="K43" s="455"/>
      <c r="L43" s="455"/>
    </row>
    <row r="44" spans="2:12" x14ac:dyDescent="0.2">
      <c r="C44" s="495" t="s">
        <v>356</v>
      </c>
      <c r="D44" s="499"/>
      <c r="E44" s="497">
        <v>1930259</v>
      </c>
      <c r="F44" s="494"/>
      <c r="G44" s="498">
        <v>4572349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1.85546875" style="205" customWidth="1"/>
    <col min="2" max="2" width="1.140625" style="205" customWidth="1"/>
    <col min="3" max="3" width="22.28515625" style="205" customWidth="1"/>
    <col min="4" max="4" width="3.28515625" style="205" customWidth="1"/>
    <col min="5" max="5" width="12.7109375" style="205" customWidth="1"/>
    <col min="6" max="6" width="11.42578125" style="205" customWidth="1"/>
    <col min="7" max="7" width="11.7109375" style="205" customWidth="1"/>
    <col min="8" max="8" width="11.42578125" style="205" customWidth="1"/>
    <col min="9" max="9" width="2.42578125" style="205" customWidth="1"/>
    <col min="10" max="10" width="11" style="205" customWidth="1"/>
    <col min="11" max="11" width="14.140625" style="205" customWidth="1"/>
    <col min="12" max="12" width="12.28515625" style="205" customWidth="1"/>
    <col min="13" max="13" width="12.5703125" style="205" customWidth="1"/>
    <col min="14" max="14" width="2.140625" style="205" customWidth="1"/>
    <col min="15" max="16" width="9.140625" style="205" customWidth="1"/>
    <col min="17" max="16384" width="0" style="205" hidden="1"/>
  </cols>
  <sheetData>
    <row r="1" spans="2:14" ht="15.75" x14ac:dyDescent="0.25">
      <c r="B1" s="513" t="s">
        <v>372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"/>
    <row r="3" spans="2:14" x14ac:dyDescent="0.2">
      <c r="B3" s="206" t="s">
        <v>180</v>
      </c>
      <c r="N3" s="207" t="s">
        <v>73</v>
      </c>
    </row>
    <row r="4" spans="2:14" ht="5.0999999999999996" customHeight="1" x14ac:dyDescent="0.2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">
      <c r="B12" s="219"/>
      <c r="C12" s="208" t="s">
        <v>105</v>
      </c>
      <c r="D12" s="239">
        <v>1</v>
      </c>
      <c r="E12" s="122">
        <v>3059234</v>
      </c>
      <c r="F12" s="122">
        <v>35</v>
      </c>
      <c r="G12" s="122">
        <v>81446</v>
      </c>
      <c r="H12" s="122">
        <v>0</v>
      </c>
      <c r="I12" s="122"/>
      <c r="J12" s="123">
        <v>-20973</v>
      </c>
      <c r="K12" s="122">
        <v>-36014</v>
      </c>
      <c r="L12" s="122">
        <f>E12-F12-G12-H12+J12-K12-M12</f>
        <v>28933</v>
      </c>
      <c r="M12" s="122">
        <v>2963861</v>
      </c>
      <c r="N12" s="241"/>
    </row>
    <row r="13" spans="2:14" x14ac:dyDescent="0.2">
      <c r="B13" s="219"/>
      <c r="C13" s="208" t="s">
        <v>106</v>
      </c>
      <c r="D13" s="232">
        <v>2</v>
      </c>
      <c r="E13" s="122">
        <v>5000986</v>
      </c>
      <c r="F13" s="122">
        <v>278773</v>
      </c>
      <c r="G13" s="122">
        <v>455679</v>
      </c>
      <c r="H13" s="122">
        <v>0</v>
      </c>
      <c r="I13" s="122"/>
      <c r="J13" s="123">
        <v>-110250</v>
      </c>
      <c r="K13" s="122">
        <v>42148</v>
      </c>
      <c r="L13" s="122">
        <f t="shared" ref="L13:L19" si="0">E13-F13-G13-H13+J13-K13-M13</f>
        <v>-26189</v>
      </c>
      <c r="M13" s="122">
        <v>4140325</v>
      </c>
      <c r="N13" s="241" t="s">
        <v>123</v>
      </c>
    </row>
    <row r="14" spans="2:14" x14ac:dyDescent="0.2">
      <c r="B14" s="219"/>
      <c r="C14" s="208" t="s">
        <v>107</v>
      </c>
      <c r="D14" s="232">
        <v>3</v>
      </c>
      <c r="E14" s="122">
        <v>1423261</v>
      </c>
      <c r="F14" s="122">
        <v>19964</v>
      </c>
      <c r="G14" s="122">
        <v>626726</v>
      </c>
      <c r="H14" s="122">
        <v>0</v>
      </c>
      <c r="I14" s="122"/>
      <c r="J14" s="123">
        <v>128006</v>
      </c>
      <c r="K14" s="122">
        <v>-54521</v>
      </c>
      <c r="L14" s="122">
        <f t="shared" si="0"/>
        <v>25697</v>
      </c>
      <c r="M14" s="122">
        <v>933401</v>
      </c>
      <c r="N14" s="241"/>
    </row>
    <row r="15" spans="2:14" x14ac:dyDescent="0.2">
      <c r="B15" s="219"/>
      <c r="C15" s="208" t="s">
        <v>108</v>
      </c>
      <c r="D15" s="232">
        <v>4</v>
      </c>
      <c r="E15" s="122">
        <v>11261628</v>
      </c>
      <c r="F15" s="122">
        <v>183808</v>
      </c>
      <c r="G15" s="122">
        <v>1487103</v>
      </c>
      <c r="H15" s="122">
        <v>0</v>
      </c>
      <c r="I15" s="122"/>
      <c r="J15" s="123">
        <v>-697373</v>
      </c>
      <c r="K15" s="122">
        <v>66903</v>
      </c>
      <c r="L15" s="122">
        <f t="shared" si="0"/>
        <v>64144</v>
      </c>
      <c r="M15" s="122">
        <v>8762297</v>
      </c>
      <c r="N15" s="241"/>
    </row>
    <row r="16" spans="2:14" x14ac:dyDescent="0.2">
      <c r="B16" s="219"/>
      <c r="C16" s="208" t="s">
        <v>109</v>
      </c>
      <c r="D16" s="232">
        <v>5</v>
      </c>
      <c r="E16" s="122">
        <v>4385003</v>
      </c>
      <c r="F16" s="122">
        <v>131357</v>
      </c>
      <c r="G16" s="122">
        <v>204569</v>
      </c>
      <c r="H16" s="122">
        <v>149121</v>
      </c>
      <c r="I16" s="122"/>
      <c r="J16" s="123">
        <v>677609</v>
      </c>
      <c r="K16" s="122">
        <v>-203307</v>
      </c>
      <c r="L16" s="122">
        <f t="shared" si="0"/>
        <v>35757</v>
      </c>
      <c r="M16" s="122">
        <v>4745115</v>
      </c>
      <c r="N16" s="241"/>
    </row>
    <row r="17" spans="2:14" x14ac:dyDescent="0.2">
      <c r="B17" s="219"/>
      <c r="C17" s="208" t="s">
        <v>110</v>
      </c>
      <c r="D17" s="232">
        <v>6</v>
      </c>
      <c r="E17" s="122">
        <v>182375</v>
      </c>
      <c r="F17" s="122">
        <v>2938</v>
      </c>
      <c r="G17" s="122">
        <v>41226</v>
      </c>
      <c r="H17" s="122">
        <v>0</v>
      </c>
      <c r="I17" s="122"/>
      <c r="J17" s="123">
        <v>17393</v>
      </c>
      <c r="K17" s="122">
        <v>-102356</v>
      </c>
      <c r="L17" s="122">
        <f t="shared" si="0"/>
        <v>-1732</v>
      </c>
      <c r="M17" s="122">
        <v>259692</v>
      </c>
      <c r="N17" s="241"/>
    </row>
    <row r="18" spans="2:14" x14ac:dyDescent="0.2">
      <c r="B18" s="219"/>
      <c r="C18" s="208" t="s">
        <v>111</v>
      </c>
      <c r="D18" s="232">
        <v>7</v>
      </c>
      <c r="E18" s="122">
        <v>812730</v>
      </c>
      <c r="F18" s="122">
        <v>90545</v>
      </c>
      <c r="G18" s="122">
        <v>282023</v>
      </c>
      <c r="H18" s="122">
        <v>230988</v>
      </c>
      <c r="I18" s="122"/>
      <c r="J18" s="123">
        <v>-59381</v>
      </c>
      <c r="K18" s="122">
        <v>-15741</v>
      </c>
      <c r="L18" s="122">
        <f t="shared" si="0"/>
        <v>25181</v>
      </c>
      <c r="M18" s="122">
        <v>140353</v>
      </c>
      <c r="N18" s="241" t="s">
        <v>123</v>
      </c>
    </row>
    <row r="19" spans="2:14" x14ac:dyDescent="0.2">
      <c r="B19" s="230"/>
      <c r="C19" s="208" t="s">
        <v>112</v>
      </c>
      <c r="D19" s="232">
        <v>8</v>
      </c>
      <c r="E19" s="122">
        <v>553901</v>
      </c>
      <c r="F19" s="122">
        <v>12829</v>
      </c>
      <c r="G19" s="122">
        <v>255908</v>
      </c>
      <c r="H19" s="122">
        <v>0</v>
      </c>
      <c r="I19" s="122"/>
      <c r="J19" s="123">
        <v>63515</v>
      </c>
      <c r="K19" s="122">
        <v>18215</v>
      </c>
      <c r="L19" s="122">
        <f t="shared" si="0"/>
        <v>-25326</v>
      </c>
      <c r="M19" s="122">
        <v>355790</v>
      </c>
      <c r="N19" s="241"/>
    </row>
    <row r="20" spans="2:14" ht="3.95" customHeight="1" x14ac:dyDescent="0.2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">
      <c r="B22" s="219"/>
      <c r="C22" s="208" t="s">
        <v>114</v>
      </c>
      <c r="D22" s="239">
        <v>9</v>
      </c>
      <c r="E22" s="122">
        <v>1001588</v>
      </c>
      <c r="F22" s="122">
        <v>3287</v>
      </c>
      <c r="G22" s="122">
        <v>37619</v>
      </c>
      <c r="H22" s="122">
        <v>0</v>
      </c>
      <c r="I22" s="122"/>
      <c r="J22" s="123">
        <v>137</v>
      </c>
      <c r="K22" s="122">
        <v>16779</v>
      </c>
      <c r="L22" s="122">
        <f t="shared" ref="L22:L34" si="1">E22-F22-G22-H22+J22-K22-M22</f>
        <v>14993</v>
      </c>
      <c r="M22" s="122">
        <v>929047</v>
      </c>
      <c r="N22" s="241"/>
    </row>
    <row r="23" spans="2:14" x14ac:dyDescent="0.2">
      <c r="B23" s="219"/>
      <c r="C23" s="208" t="s">
        <v>115</v>
      </c>
      <c r="D23" s="232">
        <v>10</v>
      </c>
      <c r="E23" s="122">
        <v>120739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-167</v>
      </c>
      <c r="L23" s="122">
        <f t="shared" si="1"/>
        <v>5063</v>
      </c>
      <c r="M23" s="122">
        <v>115843</v>
      </c>
      <c r="N23" s="241"/>
    </row>
    <row r="24" spans="2:14" x14ac:dyDescent="0.2">
      <c r="B24" s="219"/>
      <c r="C24" s="208" t="s">
        <v>116</v>
      </c>
      <c r="D24" s="232">
        <v>11</v>
      </c>
      <c r="E24" s="122">
        <v>84005</v>
      </c>
      <c r="F24" s="122">
        <v>23413</v>
      </c>
      <c r="G24" s="122">
        <v>16479</v>
      </c>
      <c r="H24" s="122">
        <v>0</v>
      </c>
      <c r="I24" s="122"/>
      <c r="J24" s="123">
        <v>3881</v>
      </c>
      <c r="K24" s="122">
        <v>4184</v>
      </c>
      <c r="L24" s="122">
        <f t="shared" si="1"/>
        <v>6919</v>
      </c>
      <c r="M24" s="122">
        <v>36891</v>
      </c>
      <c r="N24" s="241"/>
    </row>
    <row r="25" spans="2:14" x14ac:dyDescent="0.2">
      <c r="B25" s="219"/>
      <c r="C25" s="208" t="s">
        <v>117</v>
      </c>
      <c r="D25" s="232">
        <v>12</v>
      </c>
      <c r="E25" s="122">
        <v>65915</v>
      </c>
      <c r="F25" s="122">
        <v>3913</v>
      </c>
      <c r="G25" s="122">
        <v>23716</v>
      </c>
      <c r="H25" s="122">
        <v>0</v>
      </c>
      <c r="I25" s="122"/>
      <c r="J25" s="123">
        <v>-105</v>
      </c>
      <c r="K25" s="122">
        <v>-2018</v>
      </c>
      <c r="L25" s="122">
        <f t="shared" si="1"/>
        <v>1615</v>
      </c>
      <c r="M25" s="122">
        <v>38584</v>
      </c>
      <c r="N25" s="241"/>
    </row>
    <row r="26" spans="2:14" x14ac:dyDescent="0.2">
      <c r="B26" s="219"/>
      <c r="C26" s="208" t="s">
        <v>118</v>
      </c>
      <c r="D26" s="232">
        <v>13</v>
      </c>
      <c r="E26" s="122">
        <v>1862</v>
      </c>
      <c r="F26" s="122">
        <v>0</v>
      </c>
      <c r="G26" s="122">
        <v>309</v>
      </c>
      <c r="H26" s="122">
        <v>0</v>
      </c>
      <c r="I26" s="122"/>
      <c r="J26" s="123">
        <v>-6</v>
      </c>
      <c r="K26" s="122">
        <v>-105</v>
      </c>
      <c r="L26" s="122">
        <f t="shared" si="1"/>
        <v>-17</v>
      </c>
      <c r="M26" s="122">
        <v>1669</v>
      </c>
      <c r="N26" s="241"/>
    </row>
    <row r="27" spans="2:14" x14ac:dyDescent="0.2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">
      <c r="B28" s="219"/>
      <c r="C28" s="208" t="s">
        <v>120</v>
      </c>
      <c r="D28" s="232">
        <v>15</v>
      </c>
      <c r="E28" s="122">
        <v>2397685</v>
      </c>
      <c r="F28" s="122">
        <v>208344</v>
      </c>
      <c r="G28" s="122">
        <v>129726</v>
      </c>
      <c r="H28" s="122">
        <v>0</v>
      </c>
      <c r="I28" s="122"/>
      <c r="J28" s="123">
        <v>-1071</v>
      </c>
      <c r="K28" s="122">
        <v>-10341</v>
      </c>
      <c r="L28" s="122">
        <f t="shared" si="1"/>
        <v>40160</v>
      </c>
      <c r="M28" s="122">
        <v>2028725</v>
      </c>
      <c r="N28" s="241"/>
    </row>
    <row r="29" spans="2:14" x14ac:dyDescent="0.2">
      <c r="B29" s="219"/>
      <c r="C29" s="208" t="s">
        <v>121</v>
      </c>
      <c r="D29" s="232">
        <v>16</v>
      </c>
      <c r="E29" s="122">
        <v>4842</v>
      </c>
      <c r="F29" s="122">
        <v>4</v>
      </c>
      <c r="G29" s="122">
        <v>2</v>
      </c>
      <c r="H29" s="122">
        <v>0</v>
      </c>
      <c r="I29" s="122"/>
      <c r="J29" s="123">
        <v>0</v>
      </c>
      <c r="K29" s="122">
        <v>4</v>
      </c>
      <c r="L29" s="122">
        <f t="shared" si="1"/>
        <v>-170</v>
      </c>
      <c r="M29" s="122">
        <v>5002</v>
      </c>
      <c r="N29" s="241"/>
    </row>
    <row r="30" spans="2:14" x14ac:dyDescent="0.2">
      <c r="B30" s="219"/>
      <c r="C30" s="208" t="s">
        <v>122</v>
      </c>
      <c r="D30" s="232">
        <v>17</v>
      </c>
      <c r="E30" s="122">
        <v>572022</v>
      </c>
      <c r="F30" s="122">
        <v>124658</v>
      </c>
      <c r="G30" s="122">
        <v>287116</v>
      </c>
      <c r="H30" s="122">
        <v>0</v>
      </c>
      <c r="I30" s="122"/>
      <c r="J30" s="123">
        <v>-11246</v>
      </c>
      <c r="K30" s="122">
        <v>-34042</v>
      </c>
      <c r="L30" s="122">
        <f t="shared" si="1"/>
        <v>-41758</v>
      </c>
      <c r="M30" s="122">
        <v>224802</v>
      </c>
      <c r="N30" s="241"/>
    </row>
    <row r="31" spans="2:14" x14ac:dyDescent="0.2">
      <c r="B31" s="219"/>
      <c r="C31" s="208" t="s">
        <v>124</v>
      </c>
      <c r="D31" s="232">
        <v>18</v>
      </c>
      <c r="E31" s="122">
        <v>550803</v>
      </c>
      <c r="F31" s="122">
        <v>24140</v>
      </c>
      <c r="G31" s="122">
        <v>290887</v>
      </c>
      <c r="H31" s="122">
        <v>0</v>
      </c>
      <c r="I31" s="122"/>
      <c r="J31" s="123">
        <v>20236</v>
      </c>
      <c r="K31" s="122">
        <v>3959</v>
      </c>
      <c r="L31" s="122">
        <f t="shared" si="1"/>
        <v>-7296</v>
      </c>
      <c r="M31" s="122">
        <v>259349</v>
      </c>
      <c r="N31" s="241"/>
    </row>
    <row r="32" spans="2:14" x14ac:dyDescent="0.2">
      <c r="B32" s="219"/>
      <c r="C32" s="208" t="s">
        <v>125</v>
      </c>
      <c r="D32" s="232">
        <v>19</v>
      </c>
      <c r="E32" s="122">
        <v>505521</v>
      </c>
      <c r="F32" s="122">
        <v>3498</v>
      </c>
      <c r="G32" s="122">
        <v>245771</v>
      </c>
      <c r="H32" s="122">
        <v>0</v>
      </c>
      <c r="I32" s="122"/>
      <c r="J32" s="123">
        <v>0</v>
      </c>
      <c r="K32" s="122">
        <v>-9763</v>
      </c>
      <c r="L32" s="122">
        <f t="shared" si="1"/>
        <v>4024</v>
      </c>
      <c r="M32" s="122">
        <v>261991</v>
      </c>
      <c r="N32" s="241"/>
    </row>
    <row r="33" spans="2:14" x14ac:dyDescent="0.2">
      <c r="B33" s="219"/>
      <c r="C33" s="208" t="s">
        <v>126</v>
      </c>
      <c r="D33" s="232">
        <v>20</v>
      </c>
      <c r="E33" s="122">
        <v>92558</v>
      </c>
      <c r="F33" s="122">
        <v>20729</v>
      </c>
      <c r="G33" s="122">
        <v>41838</v>
      </c>
      <c r="H33" s="122">
        <v>0</v>
      </c>
      <c r="I33" s="122"/>
      <c r="J33" s="123">
        <v>1868</v>
      </c>
      <c r="K33" s="122">
        <v>-14763</v>
      </c>
      <c r="L33" s="122">
        <f t="shared" si="1"/>
        <v>11040</v>
      </c>
      <c r="M33" s="122">
        <v>35582</v>
      </c>
      <c r="N33" s="241"/>
    </row>
    <row r="34" spans="2:14" x14ac:dyDescent="0.2">
      <c r="B34" s="219"/>
      <c r="C34" s="208" t="s">
        <v>127</v>
      </c>
      <c r="D34" s="232">
        <v>21</v>
      </c>
      <c r="E34" s="122">
        <v>393763</v>
      </c>
      <c r="F34" s="122">
        <v>38</v>
      </c>
      <c r="G34" s="122">
        <v>27605</v>
      </c>
      <c r="H34" s="122">
        <v>0</v>
      </c>
      <c r="I34" s="122"/>
      <c r="J34" s="123">
        <v>-12240</v>
      </c>
      <c r="K34" s="122">
        <v>-902</v>
      </c>
      <c r="L34" s="122">
        <f t="shared" si="1"/>
        <v>-13892</v>
      </c>
      <c r="M34" s="122">
        <v>368674</v>
      </c>
      <c r="N34" s="241"/>
    </row>
    <row r="35" spans="2:14" x14ac:dyDescent="0.2">
      <c r="B35" s="243" t="s">
        <v>128</v>
      </c>
      <c r="C35" s="244"/>
      <c r="D35" s="245">
        <v>22</v>
      </c>
      <c r="E35" s="127">
        <f>SUM(E12:E34)</f>
        <v>32470421</v>
      </c>
      <c r="F35" s="127">
        <f>SUM(F12:F34)</f>
        <v>1132273</v>
      </c>
      <c r="G35" s="127">
        <f>SUM(G12:G34)</f>
        <v>4535748</v>
      </c>
      <c r="H35" s="127">
        <f>SUM(H12:H34)</f>
        <v>380109</v>
      </c>
      <c r="I35" s="127"/>
      <c r="J35" s="128">
        <f>SUM(J12:J34)</f>
        <v>0</v>
      </c>
      <c r="K35" s="129">
        <f>SUM(K12:K34)</f>
        <v>-331848</v>
      </c>
      <c r="L35" s="129">
        <f>SUM(L12:L34)</f>
        <v>147146</v>
      </c>
      <c r="M35" s="127">
        <f>SUM(M12:M34)</f>
        <v>26606993</v>
      </c>
      <c r="N35" s="247"/>
    </row>
    <row r="36" spans="2:14" x14ac:dyDescent="0.2">
      <c r="I36" s="218"/>
      <c r="J36" s="248" t="s">
        <v>153</v>
      </c>
      <c r="M36" s="249"/>
      <c r="N36" s="212"/>
    </row>
    <row r="37" spans="2:14" x14ac:dyDescent="0.2">
      <c r="I37" s="250" t="s">
        <v>49</v>
      </c>
      <c r="J37" s="248"/>
      <c r="K37" s="208" t="s">
        <v>154</v>
      </c>
      <c r="L37" s="208"/>
      <c r="M37" s="240">
        <v>1445556</v>
      </c>
      <c r="N37" s="231"/>
    </row>
    <row r="38" spans="2:14" x14ac:dyDescent="0.2">
      <c r="C38" s="251" t="s">
        <v>155</v>
      </c>
      <c r="I38" s="250" t="s">
        <v>49</v>
      </c>
      <c r="J38" s="248"/>
      <c r="K38" s="206" t="s">
        <v>156</v>
      </c>
      <c r="M38" s="240">
        <v>118657</v>
      </c>
      <c r="N38" s="231"/>
    </row>
    <row r="39" spans="2:14" x14ac:dyDescent="0.2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25042780</v>
      </c>
      <c r="N39" s="247"/>
    </row>
    <row r="40" spans="2:14" x14ac:dyDescent="0.2"/>
    <row r="41" spans="2:14" x14ac:dyDescent="0.2"/>
    <row r="42" spans="2:14" x14ac:dyDescent="0.2"/>
    <row r="43" spans="2:14" x14ac:dyDescent="0.2"/>
  </sheetData>
  <phoneticPr fontId="0" type="noConversion"/>
  <hyperlinks>
    <hyperlink ref="M1" location="Inhalt!F28" display="Inhalt!F28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181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987643</v>
      </c>
      <c r="F10" s="122">
        <v>956036</v>
      </c>
      <c r="G10" s="122">
        <v>0</v>
      </c>
      <c r="H10" s="122">
        <v>0</v>
      </c>
      <c r="I10" s="122">
        <v>0</v>
      </c>
      <c r="J10" s="93">
        <f>E10-F10-G10-H10-I10</f>
        <v>31607</v>
      </c>
    </row>
    <row r="11" spans="2:10" x14ac:dyDescent="0.2">
      <c r="B11" s="89"/>
      <c r="C11" s="17" t="s">
        <v>106</v>
      </c>
      <c r="D11" s="38">
        <v>2</v>
      </c>
      <c r="E11" s="122">
        <v>1292132</v>
      </c>
      <c r="F11" s="122">
        <v>0</v>
      </c>
      <c r="G11" s="122">
        <v>0</v>
      </c>
      <c r="H11" s="122">
        <v>0</v>
      </c>
      <c r="I11" s="122">
        <v>3747</v>
      </c>
      <c r="J11" s="93">
        <f t="shared" ref="J11:J17" si="0">E11-F11-G11-H11-I11</f>
        <v>1288385</v>
      </c>
    </row>
    <row r="12" spans="2:10" x14ac:dyDescent="0.2">
      <c r="B12" s="89"/>
      <c r="C12" s="17" t="s">
        <v>107</v>
      </c>
      <c r="D12" s="38">
        <v>3</v>
      </c>
      <c r="E12" s="122">
        <v>286050</v>
      </c>
      <c r="F12" s="122">
        <v>181321</v>
      </c>
      <c r="G12" s="122">
        <v>0</v>
      </c>
      <c r="H12" s="122">
        <v>0</v>
      </c>
      <c r="I12" s="122">
        <v>0</v>
      </c>
      <c r="J12" s="93">
        <f t="shared" si="0"/>
        <v>104729</v>
      </c>
    </row>
    <row r="13" spans="2:10" x14ac:dyDescent="0.2">
      <c r="B13" s="89"/>
      <c r="C13" s="17" t="s">
        <v>108</v>
      </c>
      <c r="D13" s="38">
        <v>4</v>
      </c>
      <c r="E13" s="122">
        <v>3016179</v>
      </c>
      <c r="F13" s="122">
        <v>0</v>
      </c>
      <c r="G13" s="122">
        <v>0</v>
      </c>
      <c r="H13" s="122">
        <v>586</v>
      </c>
      <c r="I13" s="122">
        <v>355</v>
      </c>
      <c r="J13" s="93">
        <f t="shared" si="0"/>
        <v>3015238</v>
      </c>
    </row>
    <row r="14" spans="2:10" x14ac:dyDescent="0.2">
      <c r="B14" s="89"/>
      <c r="C14" s="17" t="s">
        <v>109</v>
      </c>
      <c r="D14" s="38">
        <v>5</v>
      </c>
      <c r="E14" s="122">
        <v>2005239</v>
      </c>
      <c r="F14" s="122">
        <v>151</v>
      </c>
      <c r="G14" s="122">
        <v>0</v>
      </c>
      <c r="H14" s="122">
        <v>4</v>
      </c>
      <c r="I14" s="122">
        <v>243</v>
      </c>
      <c r="J14" s="93">
        <f t="shared" si="0"/>
        <v>2004841</v>
      </c>
    </row>
    <row r="15" spans="2:10" x14ac:dyDescent="0.2">
      <c r="B15" s="89"/>
      <c r="C15" s="17" t="s">
        <v>110</v>
      </c>
      <c r="D15" s="38">
        <v>6</v>
      </c>
      <c r="E15" s="122">
        <v>85802</v>
      </c>
      <c r="F15" s="122">
        <v>85727</v>
      </c>
      <c r="G15" s="122">
        <v>0</v>
      </c>
      <c r="H15" s="122">
        <v>0</v>
      </c>
      <c r="I15" s="122">
        <v>0</v>
      </c>
      <c r="J15" s="93">
        <f t="shared" si="0"/>
        <v>75</v>
      </c>
    </row>
    <row r="16" spans="2:10" x14ac:dyDescent="0.2">
      <c r="B16" s="89"/>
      <c r="C16" s="17" t="s">
        <v>111</v>
      </c>
      <c r="D16" s="38">
        <v>7</v>
      </c>
      <c r="E16" s="122">
        <v>44261</v>
      </c>
      <c r="F16" s="122">
        <v>18754</v>
      </c>
      <c r="G16" s="122">
        <v>0</v>
      </c>
      <c r="H16" s="122">
        <v>0</v>
      </c>
      <c r="I16" s="122">
        <v>0</v>
      </c>
      <c r="J16" s="93">
        <f t="shared" si="0"/>
        <v>25507</v>
      </c>
    </row>
    <row r="17" spans="2:10" x14ac:dyDescent="0.2">
      <c r="B17" s="105"/>
      <c r="C17" s="17" t="s">
        <v>112</v>
      </c>
      <c r="D17" s="38">
        <v>8</v>
      </c>
      <c r="E17" s="122">
        <v>131965</v>
      </c>
      <c r="F17" s="122">
        <v>84375</v>
      </c>
      <c r="G17" s="122">
        <v>0</v>
      </c>
      <c r="H17" s="122">
        <v>0</v>
      </c>
      <c r="I17" s="122">
        <v>0</v>
      </c>
      <c r="J17" s="93">
        <f t="shared" si="0"/>
        <v>47590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319279</v>
      </c>
      <c r="F20" s="122">
        <v>192693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126586</v>
      </c>
    </row>
    <row r="21" spans="2:10" x14ac:dyDescent="0.2">
      <c r="B21" s="89"/>
      <c r="C21" s="17" t="s">
        <v>115</v>
      </c>
      <c r="D21" s="38">
        <v>10</v>
      </c>
      <c r="E21" s="122">
        <v>35037</v>
      </c>
      <c r="F21" s="122">
        <v>31443</v>
      </c>
      <c r="G21" s="122">
        <v>0</v>
      </c>
      <c r="H21" s="122">
        <v>0</v>
      </c>
      <c r="I21" s="122">
        <v>0</v>
      </c>
      <c r="J21" s="93">
        <f t="shared" si="1"/>
        <v>3594</v>
      </c>
    </row>
    <row r="22" spans="2:10" x14ac:dyDescent="0.2">
      <c r="B22" s="89"/>
      <c r="C22" s="17" t="s">
        <v>116</v>
      </c>
      <c r="D22" s="38">
        <v>11</v>
      </c>
      <c r="E22" s="122">
        <v>13681</v>
      </c>
      <c r="F22" s="122">
        <v>6165</v>
      </c>
      <c r="G22" s="122">
        <v>0</v>
      </c>
      <c r="H22" s="122">
        <v>0</v>
      </c>
      <c r="I22" s="122">
        <v>0</v>
      </c>
      <c r="J22" s="93">
        <f t="shared" si="1"/>
        <v>7516</v>
      </c>
    </row>
    <row r="23" spans="2:10" x14ac:dyDescent="0.2">
      <c r="B23" s="89"/>
      <c r="C23" s="17" t="s">
        <v>117</v>
      </c>
      <c r="D23" s="38">
        <v>12</v>
      </c>
      <c r="E23" s="122">
        <v>12435</v>
      </c>
      <c r="F23" s="122">
        <v>2776</v>
      </c>
      <c r="G23" s="122">
        <v>0</v>
      </c>
      <c r="H23" s="122">
        <v>0</v>
      </c>
      <c r="I23" s="122">
        <v>0</v>
      </c>
      <c r="J23" s="93">
        <f t="shared" si="1"/>
        <v>9659</v>
      </c>
    </row>
    <row r="24" spans="2:10" x14ac:dyDescent="0.2">
      <c r="B24" s="89"/>
      <c r="C24" s="17" t="s">
        <v>118</v>
      </c>
      <c r="D24" s="38">
        <v>13</v>
      </c>
      <c r="E24" s="122">
        <v>267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267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511648</v>
      </c>
      <c r="F26" s="122">
        <v>0</v>
      </c>
      <c r="G26" s="122">
        <v>492936</v>
      </c>
      <c r="H26" s="122">
        <v>0</v>
      </c>
      <c r="I26" s="122">
        <v>4287</v>
      </c>
      <c r="J26" s="93">
        <f t="shared" si="1"/>
        <v>14425</v>
      </c>
    </row>
    <row r="27" spans="2:10" x14ac:dyDescent="0.2">
      <c r="B27" s="89"/>
      <c r="C27" s="17" t="s">
        <v>121</v>
      </c>
      <c r="D27" s="38">
        <v>16</v>
      </c>
      <c r="E27" s="122">
        <v>1796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1796</v>
      </c>
    </row>
    <row r="28" spans="2:10" x14ac:dyDescent="0.2">
      <c r="B28" s="89"/>
      <c r="C28" s="17" t="s">
        <v>122</v>
      </c>
      <c r="D28" s="38">
        <v>17</v>
      </c>
      <c r="E28" s="122">
        <v>72355</v>
      </c>
      <c r="F28" s="122">
        <v>0</v>
      </c>
      <c r="G28" s="122">
        <v>14</v>
      </c>
      <c r="H28" s="122">
        <v>14</v>
      </c>
      <c r="I28" s="122">
        <v>0</v>
      </c>
      <c r="J28" s="93">
        <f t="shared" si="1"/>
        <v>72327</v>
      </c>
    </row>
    <row r="29" spans="2:10" x14ac:dyDescent="0.2">
      <c r="B29" s="89"/>
      <c r="C29" s="17" t="s">
        <v>124</v>
      </c>
      <c r="D29" s="38">
        <v>18</v>
      </c>
      <c r="E29" s="122">
        <v>138455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138455</v>
      </c>
    </row>
    <row r="30" spans="2:10" x14ac:dyDescent="0.2">
      <c r="B30" s="89"/>
      <c r="C30" s="17" t="s">
        <v>125</v>
      </c>
      <c r="D30" s="38">
        <v>19</v>
      </c>
      <c r="E30" s="122">
        <v>74451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74451</v>
      </c>
    </row>
    <row r="31" spans="2:10" x14ac:dyDescent="0.2">
      <c r="B31" s="89"/>
      <c r="C31" s="17" t="s">
        <v>126</v>
      </c>
      <c r="D31" s="38">
        <v>20</v>
      </c>
      <c r="E31" s="122">
        <v>9500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9500</v>
      </c>
    </row>
    <row r="32" spans="2:10" x14ac:dyDescent="0.2">
      <c r="B32" s="89"/>
      <c r="C32" s="17" t="s">
        <v>127</v>
      </c>
      <c r="D32" s="38">
        <v>21</v>
      </c>
      <c r="E32" s="122">
        <v>130401</v>
      </c>
      <c r="F32" s="122">
        <v>128862</v>
      </c>
      <c r="G32" s="122">
        <v>0</v>
      </c>
      <c r="H32" s="122">
        <v>0</v>
      </c>
      <c r="I32" s="122">
        <v>0</v>
      </c>
      <c r="J32" s="93">
        <f t="shared" si="1"/>
        <v>1539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9168576</v>
      </c>
      <c r="F33" s="127">
        <f t="shared" si="2"/>
        <v>1688303</v>
      </c>
      <c r="G33" s="127">
        <f t="shared" si="2"/>
        <v>492950</v>
      </c>
      <c r="H33" s="127">
        <f t="shared" si="2"/>
        <v>604</v>
      </c>
      <c r="I33" s="127">
        <f t="shared" si="2"/>
        <v>8632</v>
      </c>
      <c r="J33" s="129">
        <f t="shared" si="2"/>
        <v>6978087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256" customWidth="1"/>
    <col min="2" max="2" width="2" style="256" customWidth="1"/>
    <col min="3" max="3" width="23.5703125" style="256" customWidth="1"/>
    <col min="4" max="4" width="3.28515625" style="256" customWidth="1"/>
    <col min="5" max="10" width="15.85546875" style="256" customWidth="1"/>
    <col min="11" max="12" width="9.140625" style="256" customWidth="1"/>
    <col min="13" max="16384" width="0" style="256" hidden="1"/>
  </cols>
  <sheetData>
    <row r="1" spans="2:10" ht="15.75" x14ac:dyDescent="0.25">
      <c r="B1" s="514" t="s">
        <v>372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474" t="s">
        <v>195</v>
      </c>
      <c r="J3" s="257" t="s">
        <v>130</v>
      </c>
    </row>
    <row r="4" spans="2:10" ht="5.0999999999999996" customHeight="1" x14ac:dyDescent="0.2">
      <c r="C4" s="258"/>
      <c r="D4" s="258"/>
      <c r="E4" s="259"/>
      <c r="F4" s="259"/>
      <c r="G4" s="259"/>
      <c r="H4" s="259"/>
      <c r="I4" s="259"/>
    </row>
    <row r="5" spans="2:10" x14ac:dyDescent="0.2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">
      <c r="B10" s="265"/>
      <c r="C10" s="258" t="s">
        <v>105</v>
      </c>
      <c r="D10" s="270">
        <v>1</v>
      </c>
      <c r="E10" s="122">
        <v>2963861</v>
      </c>
      <c r="F10" s="122">
        <v>2912683</v>
      </c>
      <c r="G10" s="122">
        <v>0</v>
      </c>
      <c r="H10" s="122">
        <v>0</v>
      </c>
      <c r="I10" s="122">
        <v>0</v>
      </c>
      <c r="J10" s="93">
        <f>E10-F10-G10-H10-I10</f>
        <v>51178</v>
      </c>
    </row>
    <row r="11" spans="2:10" x14ac:dyDescent="0.2">
      <c r="B11" s="265"/>
      <c r="C11" s="258" t="s">
        <v>106</v>
      </c>
      <c r="D11" s="274">
        <v>2</v>
      </c>
      <c r="E11" s="122">
        <v>4140325</v>
      </c>
      <c r="F11" s="122">
        <v>0</v>
      </c>
      <c r="G11" s="122">
        <v>0</v>
      </c>
      <c r="H11" s="122">
        <v>0</v>
      </c>
      <c r="I11" s="122">
        <v>12673</v>
      </c>
      <c r="J11" s="93">
        <f t="shared" ref="J11:J17" si="0">E11-F11-G11-H11-I11</f>
        <v>4127652</v>
      </c>
    </row>
    <row r="12" spans="2:10" x14ac:dyDescent="0.2">
      <c r="B12" s="265"/>
      <c r="C12" s="258" t="s">
        <v>107</v>
      </c>
      <c r="D12" s="274">
        <v>3</v>
      </c>
      <c r="E12" s="122">
        <v>933401</v>
      </c>
      <c r="F12" s="122">
        <v>581702</v>
      </c>
      <c r="G12" s="122">
        <v>0</v>
      </c>
      <c r="H12" s="122">
        <v>0</v>
      </c>
      <c r="I12" s="122">
        <v>0</v>
      </c>
      <c r="J12" s="93">
        <f t="shared" si="0"/>
        <v>351699</v>
      </c>
    </row>
    <row r="13" spans="2:10" x14ac:dyDescent="0.2">
      <c r="B13" s="265"/>
      <c r="C13" s="258" t="s">
        <v>108</v>
      </c>
      <c r="D13" s="274">
        <v>4</v>
      </c>
      <c r="E13" s="122">
        <v>8762297</v>
      </c>
      <c r="F13" s="122">
        <v>0</v>
      </c>
      <c r="G13" s="122">
        <v>0</v>
      </c>
      <c r="H13" s="122">
        <v>4067</v>
      </c>
      <c r="I13" s="122">
        <v>1052</v>
      </c>
      <c r="J13" s="93">
        <f t="shared" si="0"/>
        <v>8757178</v>
      </c>
    </row>
    <row r="14" spans="2:10" x14ac:dyDescent="0.2">
      <c r="B14" s="265"/>
      <c r="C14" s="258" t="s">
        <v>109</v>
      </c>
      <c r="D14" s="274">
        <v>5</v>
      </c>
      <c r="E14" s="122">
        <v>4745115</v>
      </c>
      <c r="F14" s="122">
        <v>523</v>
      </c>
      <c r="G14" s="122">
        <v>0</v>
      </c>
      <c r="H14" s="122">
        <v>50</v>
      </c>
      <c r="I14" s="122">
        <v>688</v>
      </c>
      <c r="J14" s="93">
        <f t="shared" si="0"/>
        <v>4743854</v>
      </c>
    </row>
    <row r="15" spans="2:10" x14ac:dyDescent="0.2">
      <c r="B15" s="265"/>
      <c r="C15" s="258" t="s">
        <v>110</v>
      </c>
      <c r="D15" s="274">
        <v>6</v>
      </c>
      <c r="E15" s="122">
        <v>259692</v>
      </c>
      <c r="F15" s="122">
        <v>259541</v>
      </c>
      <c r="G15" s="122">
        <v>0</v>
      </c>
      <c r="H15" s="122">
        <v>0</v>
      </c>
      <c r="I15" s="122">
        <v>0</v>
      </c>
      <c r="J15" s="93">
        <f t="shared" si="0"/>
        <v>151</v>
      </c>
    </row>
    <row r="16" spans="2:10" x14ac:dyDescent="0.2">
      <c r="B16" s="265"/>
      <c r="C16" s="258" t="s">
        <v>111</v>
      </c>
      <c r="D16" s="274">
        <v>7</v>
      </c>
      <c r="E16" s="122">
        <v>140353</v>
      </c>
      <c r="F16" s="122">
        <v>61905</v>
      </c>
      <c r="G16" s="122">
        <v>0</v>
      </c>
      <c r="H16" s="122">
        <v>0</v>
      </c>
      <c r="I16" s="122">
        <v>0</v>
      </c>
      <c r="J16" s="93">
        <f t="shared" si="0"/>
        <v>78448</v>
      </c>
    </row>
    <row r="17" spans="2:10" x14ac:dyDescent="0.2">
      <c r="B17" s="271"/>
      <c r="C17" s="258" t="s">
        <v>112</v>
      </c>
      <c r="D17" s="274">
        <v>8</v>
      </c>
      <c r="E17" s="122">
        <v>355790</v>
      </c>
      <c r="F17" s="122">
        <v>249343</v>
      </c>
      <c r="G17" s="122">
        <v>0</v>
      </c>
      <c r="H17" s="122">
        <v>0</v>
      </c>
      <c r="I17" s="122">
        <v>0</v>
      </c>
      <c r="J17" s="93">
        <f t="shared" si="0"/>
        <v>106447</v>
      </c>
    </row>
    <row r="18" spans="2:10" ht="3.95" customHeight="1" x14ac:dyDescent="0.2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">
      <c r="B20" s="265"/>
      <c r="C20" s="258" t="s">
        <v>114</v>
      </c>
      <c r="D20" s="270">
        <v>9</v>
      </c>
      <c r="E20" s="122">
        <v>929047</v>
      </c>
      <c r="F20" s="122">
        <v>478548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450499</v>
      </c>
    </row>
    <row r="21" spans="2:10" x14ac:dyDescent="0.2">
      <c r="B21" s="265"/>
      <c r="C21" s="258" t="s">
        <v>115</v>
      </c>
      <c r="D21" s="274">
        <v>10</v>
      </c>
      <c r="E21" s="122">
        <v>115843</v>
      </c>
      <c r="F21" s="122">
        <v>102241</v>
      </c>
      <c r="G21" s="122">
        <v>0</v>
      </c>
      <c r="H21" s="122">
        <v>0</v>
      </c>
      <c r="I21" s="122">
        <v>0</v>
      </c>
      <c r="J21" s="93">
        <f t="shared" si="1"/>
        <v>13602</v>
      </c>
    </row>
    <row r="22" spans="2:10" x14ac:dyDescent="0.2">
      <c r="B22" s="265"/>
      <c r="C22" s="258" t="s">
        <v>116</v>
      </c>
      <c r="D22" s="274">
        <v>11</v>
      </c>
      <c r="E22" s="122">
        <v>36891</v>
      </c>
      <c r="F22" s="122">
        <v>15040</v>
      </c>
      <c r="G22" s="122">
        <v>0</v>
      </c>
      <c r="H22" s="122">
        <v>0</v>
      </c>
      <c r="I22" s="122">
        <v>0</v>
      </c>
      <c r="J22" s="93">
        <f t="shared" si="1"/>
        <v>21851</v>
      </c>
    </row>
    <row r="23" spans="2:10" x14ac:dyDescent="0.2">
      <c r="B23" s="265"/>
      <c r="C23" s="258" t="s">
        <v>117</v>
      </c>
      <c r="D23" s="274">
        <v>12</v>
      </c>
      <c r="E23" s="122">
        <v>38584</v>
      </c>
      <c r="F23" s="122">
        <v>5576</v>
      </c>
      <c r="G23" s="122">
        <v>0</v>
      </c>
      <c r="H23" s="122">
        <v>0</v>
      </c>
      <c r="I23" s="122">
        <v>0</v>
      </c>
      <c r="J23" s="93">
        <f t="shared" si="1"/>
        <v>33008</v>
      </c>
    </row>
    <row r="24" spans="2:10" x14ac:dyDescent="0.2">
      <c r="B24" s="265"/>
      <c r="C24" s="258" t="s">
        <v>118</v>
      </c>
      <c r="D24" s="274">
        <v>13</v>
      </c>
      <c r="E24" s="122">
        <v>1669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1669</v>
      </c>
    </row>
    <row r="25" spans="2:10" x14ac:dyDescent="0.2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265"/>
      <c r="C26" s="258" t="s">
        <v>120</v>
      </c>
      <c r="D26" s="274">
        <v>15</v>
      </c>
      <c r="E26" s="122">
        <v>2028725</v>
      </c>
      <c r="F26" s="122">
        <v>0</v>
      </c>
      <c r="G26" s="122">
        <v>1907151</v>
      </c>
      <c r="H26" s="122">
        <v>0</v>
      </c>
      <c r="I26" s="122">
        <v>18205</v>
      </c>
      <c r="J26" s="93">
        <f t="shared" si="1"/>
        <v>103369</v>
      </c>
    </row>
    <row r="27" spans="2:10" x14ac:dyDescent="0.2">
      <c r="B27" s="265"/>
      <c r="C27" s="258" t="s">
        <v>121</v>
      </c>
      <c r="D27" s="274">
        <v>16</v>
      </c>
      <c r="E27" s="122">
        <v>5002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5002</v>
      </c>
    </row>
    <row r="28" spans="2:10" x14ac:dyDescent="0.2">
      <c r="B28" s="265"/>
      <c r="C28" s="258" t="s">
        <v>122</v>
      </c>
      <c r="D28" s="274">
        <v>17</v>
      </c>
      <c r="E28" s="122">
        <v>224802</v>
      </c>
      <c r="F28" s="122">
        <v>0</v>
      </c>
      <c r="G28" s="122">
        <v>83</v>
      </c>
      <c r="H28" s="122">
        <v>32</v>
      </c>
      <c r="I28" s="122">
        <v>4</v>
      </c>
      <c r="J28" s="93">
        <f t="shared" si="1"/>
        <v>224683</v>
      </c>
    </row>
    <row r="29" spans="2:10" x14ac:dyDescent="0.2">
      <c r="B29" s="265"/>
      <c r="C29" s="258" t="s">
        <v>124</v>
      </c>
      <c r="D29" s="274">
        <v>18</v>
      </c>
      <c r="E29" s="122">
        <v>259349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258854</v>
      </c>
    </row>
    <row r="30" spans="2:10" x14ac:dyDescent="0.2">
      <c r="B30" s="265"/>
      <c r="C30" s="258" t="s">
        <v>125</v>
      </c>
      <c r="D30" s="274">
        <v>19</v>
      </c>
      <c r="E30" s="122">
        <v>261991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261991</v>
      </c>
    </row>
    <row r="31" spans="2:10" x14ac:dyDescent="0.2">
      <c r="B31" s="265"/>
      <c r="C31" s="258" t="s">
        <v>126</v>
      </c>
      <c r="D31" s="274">
        <v>20</v>
      </c>
      <c r="E31" s="122">
        <v>35582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35582</v>
      </c>
    </row>
    <row r="32" spans="2:10" x14ac:dyDescent="0.2">
      <c r="B32" s="265"/>
      <c r="C32" s="258" t="s">
        <v>127</v>
      </c>
      <c r="D32" s="274">
        <v>21</v>
      </c>
      <c r="E32" s="122">
        <v>368674</v>
      </c>
      <c r="F32" s="122">
        <v>358739</v>
      </c>
      <c r="G32" s="122">
        <v>0</v>
      </c>
      <c r="H32" s="122">
        <v>0</v>
      </c>
      <c r="I32" s="122">
        <v>0</v>
      </c>
      <c r="J32" s="93">
        <f t="shared" si="1"/>
        <v>9935</v>
      </c>
    </row>
    <row r="33" spans="2:10" x14ac:dyDescent="0.2">
      <c r="B33" s="276" t="s">
        <v>128</v>
      </c>
      <c r="C33" s="277"/>
      <c r="D33" s="278">
        <v>22</v>
      </c>
      <c r="E33" s="127">
        <f t="shared" ref="E33:J33" si="2">SUM(E10:E32)</f>
        <v>26606993</v>
      </c>
      <c r="F33" s="127">
        <f t="shared" si="2"/>
        <v>5026336</v>
      </c>
      <c r="G33" s="127">
        <f t="shared" si="2"/>
        <v>1907234</v>
      </c>
      <c r="H33" s="127">
        <f t="shared" si="2"/>
        <v>4149</v>
      </c>
      <c r="I33" s="127">
        <f t="shared" si="2"/>
        <v>32622</v>
      </c>
      <c r="J33" s="129">
        <f t="shared" si="2"/>
        <v>19636652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30" display="Inhalt!F30"/>
    <hyperlink ref="F30" location="'Tab 7j'!J1" display="'Tab 7j'!J1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354" t="s">
        <v>371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196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207</v>
      </c>
      <c r="E10" s="92">
        <v>1</v>
      </c>
      <c r="F10" s="282">
        <v>210718</v>
      </c>
      <c r="G10" s="282">
        <v>0</v>
      </c>
      <c r="H10" s="282">
        <f>F10+G10</f>
        <v>210718</v>
      </c>
      <c r="I10" s="282">
        <v>214014</v>
      </c>
    </row>
    <row r="11" spans="2:9" x14ac:dyDescent="0.2">
      <c r="B11" s="89"/>
      <c r="C11" s="29"/>
      <c r="D11" s="36" t="s">
        <v>208</v>
      </c>
      <c r="E11" s="38">
        <v>2</v>
      </c>
      <c r="F11" s="282">
        <v>17566346</v>
      </c>
      <c r="G11" s="282">
        <v>1694270</v>
      </c>
      <c r="H11" s="282">
        <f t="shared" ref="H11:H26" si="0">F11+G11</f>
        <v>19260616</v>
      </c>
      <c r="I11" s="282">
        <v>18440410</v>
      </c>
    </row>
    <row r="12" spans="2:9" x14ac:dyDescent="0.2">
      <c r="B12" s="89"/>
      <c r="C12" s="17" t="s">
        <v>209</v>
      </c>
      <c r="D12" s="36"/>
      <c r="E12" s="38">
        <v>3</v>
      </c>
      <c r="F12" s="282">
        <f>F10+F11</f>
        <v>17777064</v>
      </c>
      <c r="G12" s="282">
        <f>G10+G11</f>
        <v>1694270</v>
      </c>
      <c r="H12" s="282">
        <f>H10+H11</f>
        <v>19471334</v>
      </c>
      <c r="I12" s="282">
        <f>I10+I11</f>
        <v>18654424</v>
      </c>
    </row>
    <row r="13" spans="2:9" x14ac:dyDescent="0.2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">
      <c r="B14" s="89"/>
      <c r="C14" s="29"/>
      <c r="D14" s="36" t="s">
        <v>105</v>
      </c>
      <c r="E14" s="92">
        <v>4</v>
      </c>
      <c r="F14" s="289">
        <v>263445</v>
      </c>
      <c r="G14" s="289">
        <v>3529</v>
      </c>
      <c r="H14" s="289">
        <f t="shared" si="0"/>
        <v>266974</v>
      </c>
      <c r="I14" s="282">
        <v>288129</v>
      </c>
    </row>
    <row r="15" spans="2:9" x14ac:dyDescent="0.2">
      <c r="B15" s="89"/>
      <c r="C15" s="29"/>
      <c r="D15" s="36" t="s">
        <v>106</v>
      </c>
      <c r="E15" s="38">
        <v>5</v>
      </c>
      <c r="F15" s="289">
        <v>2996077</v>
      </c>
      <c r="G15" s="289">
        <v>14079</v>
      </c>
      <c r="H15" s="289">
        <f t="shared" si="0"/>
        <v>3010156</v>
      </c>
      <c r="I15" s="282">
        <v>2968616</v>
      </c>
    </row>
    <row r="16" spans="2:9" x14ac:dyDescent="0.2">
      <c r="B16" s="89"/>
      <c r="C16" s="29"/>
      <c r="D16" s="36" t="s">
        <v>107</v>
      </c>
      <c r="E16" s="38">
        <v>6</v>
      </c>
      <c r="F16" s="289">
        <v>389775</v>
      </c>
      <c r="G16" s="289">
        <v>0</v>
      </c>
      <c r="H16" s="289">
        <f t="shared" si="0"/>
        <v>389775</v>
      </c>
      <c r="I16" s="282">
        <v>468085</v>
      </c>
    </row>
    <row r="17" spans="2:9" x14ac:dyDescent="0.2">
      <c r="B17" s="89"/>
      <c r="C17" s="29"/>
      <c r="D17" s="36" t="s">
        <v>108</v>
      </c>
      <c r="E17" s="38">
        <v>7</v>
      </c>
      <c r="F17" s="289">
        <v>6005637</v>
      </c>
      <c r="G17" s="289">
        <v>636246</v>
      </c>
      <c r="H17" s="289">
        <f t="shared" si="0"/>
        <v>6641883</v>
      </c>
      <c r="I17" s="282">
        <v>6763604</v>
      </c>
    </row>
    <row r="18" spans="2:9" x14ac:dyDescent="0.2">
      <c r="B18" s="89"/>
      <c r="C18" s="29"/>
      <c r="D18" s="36" t="s">
        <v>109</v>
      </c>
      <c r="E18" s="38">
        <v>8</v>
      </c>
      <c r="F18" s="289">
        <v>2194838</v>
      </c>
      <c r="G18" s="289">
        <v>2411</v>
      </c>
      <c r="H18" s="289">
        <f t="shared" si="0"/>
        <v>2197249</v>
      </c>
      <c r="I18" s="282">
        <v>2349130</v>
      </c>
    </row>
    <row r="19" spans="2:9" x14ac:dyDescent="0.2">
      <c r="B19" s="89"/>
      <c r="C19" s="29"/>
      <c r="D19" s="36" t="s">
        <v>110</v>
      </c>
      <c r="E19" s="92">
        <v>9</v>
      </c>
      <c r="F19" s="289">
        <v>418096</v>
      </c>
      <c r="G19" s="289">
        <v>0</v>
      </c>
      <c r="H19" s="289">
        <f t="shared" si="0"/>
        <v>418096</v>
      </c>
      <c r="I19" s="282">
        <v>589491</v>
      </c>
    </row>
    <row r="20" spans="2:9" x14ac:dyDescent="0.2">
      <c r="B20" s="89"/>
      <c r="C20" s="29"/>
      <c r="D20" s="36" t="s">
        <v>111</v>
      </c>
      <c r="E20" s="38">
        <v>10</v>
      </c>
      <c r="F20" s="289">
        <v>288164</v>
      </c>
      <c r="G20" s="289">
        <v>0</v>
      </c>
      <c r="H20" s="289">
        <f t="shared" si="0"/>
        <v>288164</v>
      </c>
      <c r="I20" s="282">
        <v>312575</v>
      </c>
    </row>
    <row r="21" spans="2:9" x14ac:dyDescent="0.2">
      <c r="B21" s="89"/>
      <c r="C21" s="29"/>
      <c r="D21" s="36" t="s">
        <v>112</v>
      </c>
      <c r="E21" s="38">
        <v>11</v>
      </c>
      <c r="F21" s="289">
        <v>801710</v>
      </c>
      <c r="G21" s="289">
        <v>0</v>
      </c>
      <c r="H21" s="289">
        <f t="shared" si="0"/>
        <v>801710</v>
      </c>
      <c r="I21" s="282">
        <v>739036</v>
      </c>
    </row>
    <row r="22" spans="2:9" x14ac:dyDescent="0.2">
      <c r="B22" s="89"/>
      <c r="C22" s="29"/>
      <c r="D22" s="36" t="s">
        <v>114</v>
      </c>
      <c r="E22" s="38">
        <v>12</v>
      </c>
      <c r="F22" s="289">
        <v>77771</v>
      </c>
      <c r="G22" s="289">
        <v>0</v>
      </c>
      <c r="H22" s="289">
        <f t="shared" si="0"/>
        <v>77771</v>
      </c>
      <c r="I22" s="282">
        <v>75096</v>
      </c>
    </row>
    <row r="23" spans="2:9" x14ac:dyDescent="0.2">
      <c r="B23" s="89"/>
      <c r="C23" s="29"/>
      <c r="D23" s="36" t="s">
        <v>115</v>
      </c>
      <c r="E23" s="38">
        <v>13</v>
      </c>
      <c r="F23" s="289">
        <v>807</v>
      </c>
      <c r="G23" s="289">
        <v>0</v>
      </c>
      <c r="H23" s="289">
        <f t="shared" si="0"/>
        <v>807</v>
      </c>
      <c r="I23" s="282">
        <v>857</v>
      </c>
    </row>
    <row r="24" spans="2:9" x14ac:dyDescent="0.2">
      <c r="B24" s="89"/>
      <c r="C24" s="29"/>
      <c r="D24" s="36" t="s">
        <v>116</v>
      </c>
      <c r="E24" s="38">
        <v>14</v>
      </c>
      <c r="F24" s="289">
        <v>14510</v>
      </c>
      <c r="G24" s="289">
        <v>0</v>
      </c>
      <c r="H24" s="289">
        <f t="shared" si="0"/>
        <v>14510</v>
      </c>
      <c r="I24" s="282">
        <v>16136</v>
      </c>
    </row>
    <row r="25" spans="2:9" x14ac:dyDescent="0.2">
      <c r="B25" s="89"/>
      <c r="C25" s="29"/>
      <c r="D25" s="36" t="s">
        <v>117</v>
      </c>
      <c r="E25" s="38">
        <v>15</v>
      </c>
      <c r="F25" s="289">
        <v>9754</v>
      </c>
      <c r="G25" s="289">
        <v>0</v>
      </c>
      <c r="H25" s="289">
        <f t="shared" si="0"/>
        <v>9754</v>
      </c>
      <c r="I25" s="282">
        <v>9563</v>
      </c>
    </row>
    <row r="26" spans="2:9" x14ac:dyDescent="0.2">
      <c r="B26" s="89"/>
      <c r="C26" s="29"/>
      <c r="D26" s="36" t="s">
        <v>118</v>
      </c>
      <c r="E26" s="38">
        <v>16</v>
      </c>
      <c r="F26" s="289">
        <v>2028</v>
      </c>
      <c r="G26" s="289">
        <v>0</v>
      </c>
      <c r="H26" s="289">
        <f t="shared" si="0"/>
        <v>2028</v>
      </c>
      <c r="I26" s="282">
        <v>1829</v>
      </c>
    </row>
    <row r="27" spans="2:9" x14ac:dyDescent="0.2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289">
        <v>1348329</v>
      </c>
      <c r="G28" s="289">
        <v>273152</v>
      </c>
      <c r="H28" s="289">
        <f t="shared" si="1"/>
        <v>1621481</v>
      </c>
      <c r="I28" s="282">
        <v>1646802</v>
      </c>
    </row>
    <row r="29" spans="2:9" x14ac:dyDescent="0.2">
      <c r="B29" s="89"/>
      <c r="C29" s="29"/>
      <c r="D29" s="36" t="s">
        <v>121</v>
      </c>
      <c r="E29" s="38">
        <v>19</v>
      </c>
      <c r="F29" s="289">
        <v>1523</v>
      </c>
      <c r="G29" s="289">
        <v>0</v>
      </c>
      <c r="H29" s="289">
        <f t="shared" si="1"/>
        <v>1523</v>
      </c>
      <c r="I29" s="282">
        <v>1489</v>
      </c>
    </row>
    <row r="30" spans="2:9" x14ac:dyDescent="0.2">
      <c r="B30" s="89"/>
      <c r="C30" s="29"/>
      <c r="D30" s="36" t="s">
        <v>122</v>
      </c>
      <c r="E30" s="38">
        <v>20</v>
      </c>
      <c r="F30" s="289">
        <v>364438</v>
      </c>
      <c r="G30" s="289">
        <v>0</v>
      </c>
      <c r="H30" s="289">
        <f t="shared" si="1"/>
        <v>364438</v>
      </c>
      <c r="I30" s="282">
        <v>376965</v>
      </c>
    </row>
    <row r="31" spans="2:9" x14ac:dyDescent="0.2">
      <c r="B31" s="89"/>
      <c r="C31" s="29"/>
      <c r="D31" s="36" t="s">
        <v>124</v>
      </c>
      <c r="E31" s="38">
        <v>21</v>
      </c>
      <c r="F31" s="289">
        <v>212468</v>
      </c>
      <c r="G31" s="289">
        <v>0</v>
      </c>
      <c r="H31" s="289">
        <f t="shared" si="1"/>
        <v>212468</v>
      </c>
      <c r="I31" s="282">
        <v>197760</v>
      </c>
    </row>
    <row r="32" spans="2:9" x14ac:dyDescent="0.2">
      <c r="B32" s="89"/>
      <c r="C32" s="29"/>
      <c r="D32" s="36" t="s">
        <v>125</v>
      </c>
      <c r="E32" s="38">
        <v>22</v>
      </c>
      <c r="F32" s="289">
        <v>65358</v>
      </c>
      <c r="G32" s="289">
        <v>66005</v>
      </c>
      <c r="H32" s="289">
        <f t="shared" si="1"/>
        <v>131363</v>
      </c>
      <c r="I32" s="282">
        <v>156334</v>
      </c>
    </row>
    <row r="33" spans="2:9" x14ac:dyDescent="0.2">
      <c r="B33" s="89"/>
      <c r="C33" s="29"/>
      <c r="D33" s="36" t="s">
        <v>126</v>
      </c>
      <c r="E33" s="38">
        <v>23</v>
      </c>
      <c r="F33" s="289">
        <v>60774</v>
      </c>
      <c r="G33" s="289">
        <v>0</v>
      </c>
      <c r="H33" s="289">
        <f t="shared" si="1"/>
        <v>60774</v>
      </c>
      <c r="I33" s="282">
        <v>61842</v>
      </c>
    </row>
    <row r="34" spans="2:9" x14ac:dyDescent="0.2">
      <c r="B34" s="89"/>
      <c r="C34" s="29"/>
      <c r="D34" s="36" t="s">
        <v>127</v>
      </c>
      <c r="E34" s="38">
        <v>24</v>
      </c>
      <c r="F34" s="289">
        <v>265876</v>
      </c>
      <c r="G34" s="289">
        <v>0</v>
      </c>
      <c r="H34" s="289">
        <f t="shared" si="1"/>
        <v>265876</v>
      </c>
      <c r="I34" s="282">
        <v>269570</v>
      </c>
    </row>
    <row r="35" spans="2:9" x14ac:dyDescent="0.2">
      <c r="B35" s="89"/>
      <c r="C35" s="29" t="s">
        <v>209</v>
      </c>
      <c r="D35" s="36"/>
      <c r="E35" s="38">
        <v>25</v>
      </c>
      <c r="F35" s="289">
        <f>SUM(F14:F34)</f>
        <v>15781378</v>
      </c>
      <c r="G35" s="289">
        <f>SUM(G14:G34)</f>
        <v>995422</v>
      </c>
      <c r="H35" s="289">
        <f t="shared" si="1"/>
        <v>16776800</v>
      </c>
      <c r="I35" s="282">
        <f>SUM(I14:I34)</f>
        <v>17292909</v>
      </c>
    </row>
    <row r="36" spans="2:9" x14ac:dyDescent="0.2">
      <c r="B36" s="82" t="s">
        <v>128</v>
      </c>
      <c r="C36" s="290"/>
      <c r="D36" s="132"/>
      <c r="E36" s="133">
        <v>26</v>
      </c>
      <c r="F36" s="291">
        <f>F12+F35</f>
        <v>33558442</v>
      </c>
      <c r="G36" s="291">
        <f>G12+G35</f>
        <v>2689692</v>
      </c>
      <c r="H36" s="291">
        <f>H12+H35</f>
        <v>36248134</v>
      </c>
      <c r="I36" s="292">
        <f>I12+I35</f>
        <v>35947333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483" customWidth="1"/>
    <col min="2" max="2" width="0" style="483" hidden="1" customWidth="1"/>
    <col min="3" max="3" width="26.7109375" style="483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3.25" x14ac:dyDescent="0.35">
      <c r="D5" s="483"/>
      <c r="E5" s="483"/>
      <c r="F5" s="487" t="str">
        <f>Deckblatt!D36</f>
        <v>Monat: März 2020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3.25" x14ac:dyDescent="0.35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">
      <c r="B15" s="483">
        <v>1</v>
      </c>
      <c r="D15" s="480"/>
      <c r="E15" s="480" t="s">
        <v>300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">
      <c r="B16" s="483">
        <v>2</v>
      </c>
      <c r="D16" s="480"/>
      <c r="E16" s="480" t="s">
        <v>301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">
      <c r="B17" s="483">
        <v>3</v>
      </c>
      <c r="D17" s="480"/>
      <c r="E17" s="480" t="s">
        <v>302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">
      <c r="B18" s="483">
        <v>4</v>
      </c>
      <c r="D18" s="480"/>
      <c r="E18" s="480" t="s">
        <v>303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">
      <c r="B19" s="483">
        <v>5</v>
      </c>
      <c r="D19" s="480"/>
      <c r="E19" s="480" t="s">
        <v>304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">
      <c r="B20" s="483">
        <v>6</v>
      </c>
      <c r="D20" s="480"/>
      <c r="E20" s="480" t="s">
        <v>310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">
      <c r="B21" s="483">
        <v>7</v>
      </c>
      <c r="D21" s="480"/>
      <c r="E21" s="480" t="s">
        <v>311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">
      <c r="B22" s="483">
        <v>8</v>
      </c>
      <c r="D22" s="480"/>
      <c r="E22" s="480" t="s">
        <v>312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">
      <c r="B23" s="483">
        <v>9</v>
      </c>
      <c r="D23" s="480"/>
      <c r="E23" s="480" t="s">
        <v>313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">
      <c r="B24" s="483">
        <v>10</v>
      </c>
      <c r="D24" s="480"/>
      <c r="E24" s="480" t="s">
        <v>305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">
      <c r="B25" s="483">
        <v>11</v>
      </c>
      <c r="D25" s="480"/>
      <c r="E25" s="480" t="s">
        <v>314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">
      <c r="B26" s="483">
        <v>12</v>
      </c>
      <c r="D26" s="480"/>
      <c r="E26" s="480" t="s">
        <v>315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">
      <c r="B27" s="483">
        <v>13</v>
      </c>
      <c r="D27" s="480"/>
      <c r="E27" s="480" t="s">
        <v>316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">
      <c r="B28" s="483">
        <v>14</v>
      </c>
      <c r="D28" s="480"/>
      <c r="E28" s="480" t="s">
        <v>317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">
      <c r="B29" s="483">
        <v>15</v>
      </c>
      <c r="D29" s="480"/>
      <c r="E29" s="480" t="s">
        <v>306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">
      <c r="B30" s="483">
        <v>16</v>
      </c>
      <c r="D30" s="480"/>
      <c r="E30" s="480" t="s">
        <v>318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">
      <c r="B31" s="483">
        <v>17</v>
      </c>
      <c r="D31" s="480"/>
      <c r="E31" s="480" t="s">
        <v>307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">
      <c r="B32" s="483">
        <v>18</v>
      </c>
      <c r="D32" s="480"/>
      <c r="E32" s="480" t="s">
        <v>308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">
      <c r="B33" s="483">
        <v>19</v>
      </c>
      <c r="D33" s="480"/>
      <c r="E33" s="480" t="s">
        <v>309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">
      <c r="B34" s="483">
        <v>20</v>
      </c>
      <c r="D34" s="480"/>
      <c r="E34" s="480" t="s">
        <v>319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">
      <c r="B35" s="483">
        <v>21</v>
      </c>
      <c r="D35" s="480"/>
      <c r="E35" s="480" t="s">
        <v>320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&amp;R14.6.2021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443"/>
      <c r="B1" s="443" t="s">
        <v>371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25">
      <c r="A3" s="402" t="s">
        <v>362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25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5" customHeight="1" x14ac:dyDescent="0.25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5" customHeight="1" x14ac:dyDescent="0.25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5" customHeight="1" x14ac:dyDescent="0.25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5" customHeight="1" x14ac:dyDescent="0.25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5" customHeight="1" x14ac:dyDescent="0.25">
      <c r="A9" s="424" t="s">
        <v>359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25">
      <c r="A10" s="407" t="s">
        <v>280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25">
      <c r="A11" s="432"/>
      <c r="B11" s="433" t="s">
        <v>360</v>
      </c>
      <c r="C11" s="434">
        <v>1</v>
      </c>
      <c r="D11" s="458">
        <v>11311.49</v>
      </c>
      <c r="E11" s="459">
        <v>8383.39</v>
      </c>
      <c r="F11" s="462">
        <f t="shared" si="0"/>
        <v>34.927398105062508</v>
      </c>
      <c r="G11" s="460">
        <v>28079.68</v>
      </c>
      <c r="H11" s="459">
        <v>20171.93</v>
      </c>
      <c r="I11" s="462">
        <f t="shared" si="1"/>
        <v>39.20175213774786</v>
      </c>
      <c r="J11" s="402"/>
    </row>
    <row r="12" spans="1:11" ht="18" customHeight="1" x14ac:dyDescent="0.25">
      <c r="A12" s="435"/>
      <c r="B12" s="436" t="s">
        <v>361</v>
      </c>
      <c r="C12" s="431">
        <v>2</v>
      </c>
      <c r="D12" s="458">
        <v>73525</v>
      </c>
      <c r="E12" s="459">
        <v>73893</v>
      </c>
      <c r="F12" s="462">
        <f t="shared" si="0"/>
        <v>-0.49801740354295987</v>
      </c>
      <c r="G12" s="460">
        <v>253950</v>
      </c>
      <c r="H12" s="459">
        <v>239311</v>
      </c>
      <c r="I12" s="462">
        <f t="shared" si="1"/>
        <v>6.1171446360593507</v>
      </c>
      <c r="J12" s="402"/>
    </row>
    <row r="13" spans="1:11" ht="18" hidden="1" customHeight="1" x14ac:dyDescent="0.25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25">
      <c r="A14" s="435" t="s">
        <v>363</v>
      </c>
      <c r="B14" s="436"/>
      <c r="C14" s="431">
        <v>3</v>
      </c>
      <c r="D14" s="458">
        <v>237075</v>
      </c>
      <c r="E14" s="459">
        <v>172674</v>
      </c>
      <c r="F14" s="462">
        <f t="shared" si="0"/>
        <v>37.296292435456394</v>
      </c>
      <c r="G14" s="460">
        <v>692205</v>
      </c>
      <c r="H14" s="459">
        <v>500422</v>
      </c>
      <c r="I14" s="462">
        <f t="shared" si="1"/>
        <v>38.324254329346019</v>
      </c>
      <c r="J14" s="402"/>
    </row>
    <row r="15" spans="1:11" ht="18" hidden="1" customHeight="1" x14ac:dyDescent="0.25">
      <c r="A15" s="440"/>
      <c r="B15" s="439" t="s">
        <v>284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899999999999999" customHeight="1" x14ac:dyDescent="0.25">
      <c r="A16" s="509" t="s">
        <v>295</v>
      </c>
      <c r="B16" s="510"/>
      <c r="C16" s="510"/>
      <c r="D16" s="510"/>
      <c r="E16" s="510"/>
      <c r="F16" s="510"/>
      <c r="G16" s="510"/>
      <c r="H16" s="510"/>
      <c r="I16" s="510"/>
      <c r="J16" s="402"/>
    </row>
    <row r="17" spans="1:10" s="10" customFormat="1" ht="11.25" customHeight="1" x14ac:dyDescent="0.2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">
      <c r="A18" s="489"/>
      <c r="B18" s="441"/>
      <c r="C18" s="441"/>
      <c r="G18" s="441"/>
      <c r="H18" s="441"/>
      <c r="I18" s="441"/>
      <c r="J18" s="441"/>
    </row>
    <row r="19" spans="1:10" ht="15.95" customHeight="1" x14ac:dyDescent="0.25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512" t="s">
        <v>371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212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298" t="s">
        <v>26</v>
      </c>
      <c r="C10" s="104" t="s">
        <v>225</v>
      </c>
      <c r="D10" s="286"/>
      <c r="E10" s="91">
        <v>51626</v>
      </c>
      <c r="F10" s="299"/>
      <c r="G10" s="299"/>
      <c r="H10" s="93">
        <v>23491</v>
      </c>
    </row>
    <row r="11" spans="2:8" x14ac:dyDescent="0.2">
      <c r="B11" s="32" t="s">
        <v>26</v>
      </c>
      <c r="C11" s="104" t="s">
        <v>226</v>
      </c>
      <c r="D11" s="293" t="s">
        <v>227</v>
      </c>
      <c r="E11" s="300">
        <v>2040</v>
      </c>
      <c r="F11" s="91">
        <v>11750</v>
      </c>
      <c r="G11" s="91">
        <v>33726</v>
      </c>
      <c r="H11" s="93">
        <v>887</v>
      </c>
    </row>
    <row r="12" spans="2:8" x14ac:dyDescent="0.2">
      <c r="B12" s="32" t="s">
        <v>26</v>
      </c>
      <c r="C12" s="104" t="s">
        <v>228</v>
      </c>
      <c r="D12" s="294"/>
      <c r="E12" s="300">
        <v>1767</v>
      </c>
      <c r="F12" s="93"/>
      <c r="G12" s="93"/>
      <c r="H12" s="93">
        <v>186</v>
      </c>
    </row>
    <row r="13" spans="2:8" x14ac:dyDescent="0.2">
      <c r="B13" s="191" t="s">
        <v>26</v>
      </c>
      <c r="C13" s="104" t="s">
        <v>229</v>
      </c>
      <c r="D13" s="32" t="s">
        <v>230</v>
      </c>
      <c r="E13" s="300">
        <v>18451</v>
      </c>
      <c r="F13" s="300">
        <v>4575</v>
      </c>
      <c r="G13" s="300">
        <v>9094</v>
      </c>
      <c r="H13" s="300">
        <v>11027</v>
      </c>
    </row>
    <row r="14" spans="2:8" x14ac:dyDescent="0.2">
      <c r="B14" s="32" t="s">
        <v>26</v>
      </c>
      <c r="C14" s="104" t="s">
        <v>231</v>
      </c>
      <c r="D14" s="38" t="s">
        <v>232</v>
      </c>
      <c r="E14" s="300">
        <v>20624</v>
      </c>
      <c r="F14" s="300">
        <v>6554</v>
      </c>
      <c r="G14" s="300">
        <v>21122</v>
      </c>
      <c r="H14" s="300">
        <v>2097</v>
      </c>
    </row>
    <row r="15" spans="2:8" x14ac:dyDescent="0.2">
      <c r="B15" s="32" t="s">
        <v>26</v>
      </c>
      <c r="C15" s="104" t="s">
        <v>233</v>
      </c>
      <c r="D15" s="92" t="s">
        <v>234</v>
      </c>
      <c r="E15" s="300">
        <v>2899</v>
      </c>
      <c r="F15" s="300">
        <v>19</v>
      </c>
      <c r="G15" s="300">
        <v>836</v>
      </c>
      <c r="H15" s="300">
        <v>890</v>
      </c>
    </row>
    <row r="16" spans="2:8" x14ac:dyDescent="0.2">
      <c r="B16" s="32" t="s">
        <v>26</v>
      </c>
      <c r="C16" s="104" t="s">
        <v>235</v>
      </c>
      <c r="D16" s="92" t="s">
        <v>236</v>
      </c>
      <c r="E16" s="300">
        <v>2503</v>
      </c>
      <c r="F16" s="300">
        <v>3409</v>
      </c>
      <c r="G16" s="300">
        <v>2866</v>
      </c>
      <c r="H16" s="300">
        <v>2692</v>
      </c>
    </row>
    <row r="17" spans="2:8" x14ac:dyDescent="0.2">
      <c r="B17" s="32" t="s">
        <v>26</v>
      </c>
      <c r="C17" s="104" t="s">
        <v>237</v>
      </c>
      <c r="D17" s="92" t="s">
        <v>238</v>
      </c>
      <c r="E17" s="300">
        <v>3028</v>
      </c>
      <c r="F17" s="301" t="s">
        <v>239</v>
      </c>
      <c r="G17" s="302"/>
      <c r="H17" s="300">
        <v>6475</v>
      </c>
    </row>
    <row r="18" spans="2:8" x14ac:dyDescent="0.2">
      <c r="B18" s="32" t="s">
        <v>26</v>
      </c>
      <c r="C18" s="104" t="s">
        <v>240</v>
      </c>
      <c r="D18" s="32" t="s">
        <v>241</v>
      </c>
      <c r="E18" s="300">
        <v>41473</v>
      </c>
      <c r="F18" s="300">
        <v>2480</v>
      </c>
      <c r="G18" s="300">
        <v>43390</v>
      </c>
      <c r="H18" s="300">
        <v>11069</v>
      </c>
    </row>
    <row r="19" spans="2:8" x14ac:dyDescent="0.2">
      <c r="B19" s="191" t="s">
        <v>26</v>
      </c>
      <c r="C19" s="104" t="s">
        <v>242</v>
      </c>
      <c r="D19" s="38" t="s">
        <v>243</v>
      </c>
      <c r="E19" s="300">
        <v>15987</v>
      </c>
      <c r="F19" s="300">
        <v>645</v>
      </c>
      <c r="G19" s="300">
        <v>7715</v>
      </c>
      <c r="H19" s="300">
        <v>6981</v>
      </c>
    </row>
    <row r="20" spans="2:8" x14ac:dyDescent="0.2">
      <c r="B20" s="191" t="s">
        <v>26</v>
      </c>
      <c r="C20" s="286" t="s">
        <v>244</v>
      </c>
      <c r="D20" s="178" t="s">
        <v>236</v>
      </c>
      <c r="E20" s="91"/>
      <c r="F20" s="91"/>
      <c r="G20" s="91"/>
      <c r="H20" s="91"/>
    </row>
    <row r="21" spans="2:8" x14ac:dyDescent="0.2">
      <c r="B21" s="191"/>
      <c r="C21" s="303"/>
      <c r="D21" s="32" t="s">
        <v>245</v>
      </c>
      <c r="E21" s="91">
        <v>5232</v>
      </c>
      <c r="F21" s="91">
        <v>1822</v>
      </c>
      <c r="G21" s="91">
        <v>3372</v>
      </c>
      <c r="H21" s="91">
        <v>2916</v>
      </c>
    </row>
    <row r="22" spans="2:8" ht="5.0999999999999996" customHeight="1" x14ac:dyDescent="0.2">
      <c r="B22" s="191"/>
      <c r="C22" s="304"/>
      <c r="D22" s="92"/>
      <c r="E22" s="93"/>
      <c r="F22" s="93"/>
      <c r="G22" s="93"/>
      <c r="H22" s="93"/>
    </row>
    <row r="23" spans="2:8" x14ac:dyDescent="0.2">
      <c r="B23" s="191" t="s">
        <v>26</v>
      </c>
      <c r="C23" s="104" t="s">
        <v>246</v>
      </c>
      <c r="D23" s="23" t="s">
        <v>247</v>
      </c>
      <c r="E23" s="299">
        <v>27768</v>
      </c>
      <c r="F23" s="299">
        <v>51441</v>
      </c>
      <c r="G23" s="299">
        <v>24380</v>
      </c>
      <c r="H23" s="299">
        <v>2409</v>
      </c>
    </row>
    <row r="24" spans="2:8" x14ac:dyDescent="0.2">
      <c r="B24" s="191" t="s">
        <v>26</v>
      </c>
      <c r="C24" s="297" t="s">
        <v>248</v>
      </c>
      <c r="D24" s="38" t="s">
        <v>249</v>
      </c>
      <c r="E24" s="299">
        <v>14770</v>
      </c>
      <c r="F24" s="301" t="s">
        <v>250</v>
      </c>
      <c r="G24" s="302"/>
      <c r="H24" s="299">
        <v>1235</v>
      </c>
    </row>
    <row r="25" spans="2:8" x14ac:dyDescent="0.2">
      <c r="B25" s="305" t="s">
        <v>35</v>
      </c>
      <c r="C25" s="82" t="s">
        <v>211</v>
      </c>
      <c r="D25" s="86" t="s">
        <v>251</v>
      </c>
      <c r="E25" s="75">
        <f>SUM(E10:E24)</f>
        <v>208168</v>
      </c>
      <c r="F25" s="75">
        <f>SUM(F10:F24)</f>
        <v>82695</v>
      </c>
      <c r="G25" s="75">
        <f>SUM(G10:G24)</f>
        <v>146501</v>
      </c>
      <c r="H25" s="75">
        <f>SUM(H10:H24)</f>
        <v>72355</v>
      </c>
    </row>
    <row r="26" spans="2:8" x14ac:dyDescent="0.2">
      <c r="B26" s="120" t="s">
        <v>49</v>
      </c>
      <c r="C26" s="297" t="s">
        <v>252</v>
      </c>
      <c r="D26" s="306" t="s">
        <v>251</v>
      </c>
      <c r="E26" s="300">
        <v>123877</v>
      </c>
      <c r="F26" s="198"/>
      <c r="G26" s="198"/>
      <c r="H26" s="198"/>
    </row>
    <row r="27" spans="2:8" x14ac:dyDescent="0.2">
      <c r="B27" s="307" t="s">
        <v>35</v>
      </c>
      <c r="C27" s="82" t="s">
        <v>253</v>
      </c>
      <c r="D27" s="86" t="s">
        <v>251</v>
      </c>
      <c r="E27" s="75">
        <f>E25-E26</f>
        <v>84291</v>
      </c>
      <c r="F27" s="198"/>
      <c r="G27" s="198"/>
      <c r="H27" s="198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zoomScaleNormal="100" workbookViewId="0">
      <selection activeCell="J36" sqref="J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254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298</v>
      </c>
      <c r="D10" s="20"/>
      <c r="E10" s="91">
        <v>23491</v>
      </c>
      <c r="F10" s="91">
        <v>20039</v>
      </c>
      <c r="G10" s="375">
        <f t="shared" ref="G10:G25" si="0">IF(AND(F10&gt; 0,E10&gt;0,E10&lt;=F10*6),E10/F10*100-100,"-")</f>
        <v>17.226408503418341</v>
      </c>
      <c r="H10" s="91">
        <v>79596</v>
      </c>
      <c r="I10" s="283">
        <v>46094</v>
      </c>
      <c r="J10" s="375">
        <f>IF(AND(I10&gt; 0,H10&gt;0,H10&lt;=I10*6),H10/I10*100-100,"-")</f>
        <v>72.681910877771514</v>
      </c>
    </row>
    <row r="11" spans="2:14" s="9" customFormat="1" x14ac:dyDescent="0.2">
      <c r="B11" s="32" t="s">
        <v>26</v>
      </c>
      <c r="C11" s="104" t="s">
        <v>255</v>
      </c>
      <c r="D11" s="20"/>
      <c r="E11" s="300">
        <v>887</v>
      </c>
      <c r="F11" s="285">
        <v>763</v>
      </c>
      <c r="G11" s="375">
        <f t="shared" si="0"/>
        <v>16.251638269986898</v>
      </c>
      <c r="H11" s="300">
        <v>2690</v>
      </c>
      <c r="I11" s="285">
        <v>1450</v>
      </c>
      <c r="J11" s="375">
        <f>IF(AND(I11&gt; 0,H11&gt;0,H11&lt;=I11*6),H11/I11*100-100,"-")</f>
        <v>85.517241379310349</v>
      </c>
    </row>
    <row r="12" spans="2:14" s="9" customFormat="1" x14ac:dyDescent="0.2">
      <c r="B12" s="32" t="s">
        <v>26</v>
      </c>
      <c r="C12" s="104" t="s">
        <v>256</v>
      </c>
      <c r="D12" s="20"/>
      <c r="E12" s="93">
        <v>186</v>
      </c>
      <c r="F12" s="282">
        <v>-98</v>
      </c>
      <c r="G12" s="375" t="str">
        <f t="shared" si="0"/>
        <v>-</v>
      </c>
      <c r="H12" s="93">
        <v>495</v>
      </c>
      <c r="I12" s="282">
        <v>-474</v>
      </c>
      <c r="J12" s="375" t="str">
        <f>IF(AND(I12&gt; 0,H12&gt;0,H12&lt;=I12*6),H12/I12*100-100,"-")</f>
        <v>-</v>
      </c>
    </row>
    <row r="13" spans="2:14" s="9" customFormat="1" x14ac:dyDescent="0.2">
      <c r="B13" s="32"/>
      <c r="C13" s="104" t="s">
        <v>257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">
      <c r="B14" s="32" t="s">
        <v>26</v>
      </c>
      <c r="C14" s="89"/>
      <c r="D14" s="308" t="s">
        <v>258</v>
      </c>
      <c r="E14" s="93">
        <v>4035</v>
      </c>
      <c r="F14" s="282">
        <v>3898</v>
      </c>
      <c r="G14" s="375">
        <f t="shared" si="0"/>
        <v>3.5146228835300235</v>
      </c>
      <c r="H14" s="93">
        <v>12596</v>
      </c>
      <c r="I14" s="282">
        <v>10795</v>
      </c>
      <c r="J14" s="375">
        <f t="shared" ref="J14:J23" si="1">IF(AND(I14&gt; 0,H14&gt;0,H14&lt;=I14*6),H14/I14*100-100,"-")</f>
        <v>16.683649837887899</v>
      </c>
    </row>
    <row r="15" spans="2:14" s="9" customFormat="1" x14ac:dyDescent="0.2">
      <c r="B15" s="32" t="s">
        <v>26</v>
      </c>
      <c r="C15" s="89"/>
      <c r="D15" s="309" t="s">
        <v>259</v>
      </c>
      <c r="E15" s="93">
        <v>4447</v>
      </c>
      <c r="F15" s="282">
        <v>4942</v>
      </c>
      <c r="G15" s="375">
        <f t="shared" si="0"/>
        <v>-10.016187778227433</v>
      </c>
      <c r="H15" s="93">
        <v>14013</v>
      </c>
      <c r="I15" s="282">
        <v>13250</v>
      </c>
      <c r="J15" s="375">
        <f t="shared" si="1"/>
        <v>5.7584905660377501</v>
      </c>
    </row>
    <row r="16" spans="2:14" s="9" customFormat="1" x14ac:dyDescent="0.2">
      <c r="B16" s="32" t="s">
        <v>26</v>
      </c>
      <c r="C16" s="89"/>
      <c r="D16" s="309" t="s">
        <v>260</v>
      </c>
      <c r="E16" s="93">
        <v>2545</v>
      </c>
      <c r="F16" s="282">
        <v>2036</v>
      </c>
      <c r="G16" s="375">
        <f t="shared" si="0"/>
        <v>25</v>
      </c>
      <c r="H16" s="93">
        <v>7122</v>
      </c>
      <c r="I16" s="282">
        <v>5353</v>
      </c>
      <c r="J16" s="375">
        <f t="shared" si="1"/>
        <v>33.046889594619842</v>
      </c>
    </row>
    <row r="17" spans="2:10" s="9" customFormat="1" x14ac:dyDescent="0.2">
      <c r="B17" s="32" t="s">
        <v>26</v>
      </c>
      <c r="C17" s="104" t="s">
        <v>261</v>
      </c>
      <c r="D17" s="20"/>
      <c r="E17" s="93">
        <v>2097</v>
      </c>
      <c r="F17" s="282">
        <v>5494</v>
      </c>
      <c r="G17" s="375">
        <f t="shared" si="0"/>
        <v>-61.831088460138332</v>
      </c>
      <c r="H17" s="93">
        <v>3217</v>
      </c>
      <c r="I17" s="282">
        <v>17902</v>
      </c>
      <c r="J17" s="375">
        <f t="shared" si="1"/>
        <v>-82.029940788738685</v>
      </c>
    </row>
    <row r="18" spans="2:10" s="9" customFormat="1" x14ac:dyDescent="0.2">
      <c r="B18" s="32" t="s">
        <v>26</v>
      </c>
      <c r="C18" s="104" t="s">
        <v>262</v>
      </c>
      <c r="D18" s="20"/>
      <c r="E18" s="93">
        <v>890</v>
      </c>
      <c r="F18" s="282">
        <v>1045</v>
      </c>
      <c r="G18" s="375">
        <f t="shared" si="0"/>
        <v>-14.832535885167459</v>
      </c>
      <c r="H18" s="93">
        <v>2945</v>
      </c>
      <c r="I18" s="282">
        <v>2815</v>
      </c>
      <c r="J18" s="375">
        <f t="shared" si="1"/>
        <v>4.6181172291296662</v>
      </c>
    </row>
    <row r="19" spans="2:10" s="9" customFormat="1" x14ac:dyDescent="0.2">
      <c r="B19" s="32" t="s">
        <v>26</v>
      </c>
      <c r="C19" s="104" t="s">
        <v>263</v>
      </c>
      <c r="D19" s="20"/>
      <c r="E19" s="93">
        <v>2692</v>
      </c>
      <c r="F19" s="282">
        <v>2263</v>
      </c>
      <c r="G19" s="375">
        <f t="shared" si="0"/>
        <v>18.957136544410076</v>
      </c>
      <c r="H19" s="93">
        <v>8648</v>
      </c>
      <c r="I19" s="282">
        <v>6595</v>
      </c>
      <c r="J19" s="375">
        <f t="shared" si="1"/>
        <v>31.129643669446551</v>
      </c>
    </row>
    <row r="20" spans="2:10" s="9" customFormat="1" x14ac:dyDescent="0.2">
      <c r="B20" s="32" t="s">
        <v>26</v>
      </c>
      <c r="C20" s="104" t="s">
        <v>264</v>
      </c>
      <c r="D20" s="20"/>
      <c r="E20" s="93">
        <v>6475</v>
      </c>
      <c r="F20" s="282">
        <v>5328</v>
      </c>
      <c r="G20" s="375">
        <f t="shared" si="0"/>
        <v>21.527777777777771</v>
      </c>
      <c r="H20" s="93">
        <v>17812</v>
      </c>
      <c r="I20" s="282">
        <v>17334</v>
      </c>
      <c r="J20" s="375">
        <f t="shared" si="1"/>
        <v>2.757586246682834</v>
      </c>
    </row>
    <row r="21" spans="2:10" s="9" customFormat="1" x14ac:dyDescent="0.2">
      <c r="B21" s="32" t="s">
        <v>26</v>
      </c>
      <c r="C21" s="104" t="s">
        <v>265</v>
      </c>
      <c r="D21" s="20"/>
      <c r="E21" s="91">
        <v>11069</v>
      </c>
      <c r="F21" s="283">
        <v>11925</v>
      </c>
      <c r="G21" s="375">
        <f t="shared" si="0"/>
        <v>-7.1781970649895186</v>
      </c>
      <c r="H21" s="91">
        <v>33693</v>
      </c>
      <c r="I21" s="283">
        <v>36586</v>
      </c>
      <c r="J21" s="375">
        <f t="shared" si="1"/>
        <v>-7.9073962717979498</v>
      </c>
    </row>
    <row r="22" spans="2:10" s="9" customFormat="1" x14ac:dyDescent="0.2">
      <c r="B22" s="32"/>
      <c r="C22" s="89"/>
      <c r="D22" s="20" t="s">
        <v>266</v>
      </c>
      <c r="E22" s="300">
        <v>1736</v>
      </c>
      <c r="F22" s="285">
        <v>2132</v>
      </c>
      <c r="G22" s="375">
        <f t="shared" si="0"/>
        <v>-18.574108818011254</v>
      </c>
      <c r="H22" s="300">
        <v>4807</v>
      </c>
      <c r="I22" s="285">
        <v>6765</v>
      </c>
      <c r="J22" s="375">
        <f t="shared" si="1"/>
        <v>-28.943089430894304</v>
      </c>
    </row>
    <row r="23" spans="2:10" s="9" customFormat="1" x14ac:dyDescent="0.2">
      <c r="B23" s="32"/>
      <c r="C23" s="89"/>
      <c r="D23" s="20" t="s">
        <v>267</v>
      </c>
      <c r="E23" s="300">
        <v>4114</v>
      </c>
      <c r="F23" s="285">
        <v>3795</v>
      </c>
      <c r="G23" s="375">
        <f t="shared" si="0"/>
        <v>8.4057971014492807</v>
      </c>
      <c r="H23" s="300">
        <v>12211</v>
      </c>
      <c r="I23" s="285">
        <v>12127</v>
      </c>
      <c r="J23" s="375">
        <f t="shared" si="1"/>
        <v>0.69266925043291394</v>
      </c>
    </row>
    <row r="24" spans="2:10" s="9" customFormat="1" x14ac:dyDescent="0.2">
      <c r="B24" s="32"/>
      <c r="C24" s="104" t="s">
        <v>268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">
      <c r="B25" s="32" t="s">
        <v>26</v>
      </c>
      <c r="C25" s="89"/>
      <c r="D25" s="29" t="s">
        <v>269</v>
      </c>
      <c r="E25" s="93">
        <v>195</v>
      </c>
      <c r="F25" s="282">
        <v>154</v>
      </c>
      <c r="G25" s="375">
        <f t="shared" si="0"/>
        <v>26.623376623376615</v>
      </c>
      <c r="H25" s="93">
        <v>661</v>
      </c>
      <c r="I25" s="282">
        <v>549</v>
      </c>
      <c r="J25" s="375">
        <f t="shared" ref="J25:J33" si="2">IF(AND(I25&gt; 0,H25&gt;0,H25&lt;=I25*6),H25/I25*100-100,"-")</f>
        <v>20.400728597449898</v>
      </c>
    </row>
    <row r="26" spans="2:10" s="9" customFormat="1" x14ac:dyDescent="0.2">
      <c r="B26" s="32" t="s">
        <v>26</v>
      </c>
      <c r="C26" s="89"/>
      <c r="D26" s="20" t="s">
        <v>270</v>
      </c>
      <c r="E26" s="93">
        <v>2809</v>
      </c>
      <c r="F26" s="282">
        <v>2818</v>
      </c>
      <c r="G26" s="375">
        <f t="shared" ref="G26:G33" si="3">IF(AND(F26&gt; 0,E26&gt;0,E26&lt;=F26*6),E26/F26*100-100,"-")</f>
        <v>-0.31937544357700176</v>
      </c>
      <c r="H26" s="93">
        <v>8091</v>
      </c>
      <c r="I26" s="282">
        <v>8061</v>
      </c>
      <c r="J26" s="375">
        <f t="shared" si="2"/>
        <v>0.3721622627465706</v>
      </c>
    </row>
    <row r="27" spans="2:10" s="9" customFormat="1" x14ac:dyDescent="0.2">
      <c r="B27" s="32" t="s">
        <v>26</v>
      </c>
      <c r="C27" s="89"/>
      <c r="D27" s="20" t="s">
        <v>271</v>
      </c>
      <c r="E27" s="93">
        <v>3399</v>
      </c>
      <c r="F27" s="282">
        <v>3761</v>
      </c>
      <c r="G27" s="375">
        <f t="shared" si="3"/>
        <v>-9.6250997075245976</v>
      </c>
      <c r="H27" s="93">
        <v>9579</v>
      </c>
      <c r="I27" s="282">
        <v>10203</v>
      </c>
      <c r="J27" s="375">
        <f t="shared" si="2"/>
        <v>-6.115848279917671</v>
      </c>
    </row>
    <row r="28" spans="2:10" s="9" customFormat="1" x14ac:dyDescent="0.2">
      <c r="B28" s="32" t="s">
        <v>26</v>
      </c>
      <c r="C28" s="89"/>
      <c r="D28" s="20" t="s">
        <v>272</v>
      </c>
      <c r="E28" s="93">
        <v>578</v>
      </c>
      <c r="F28" s="282">
        <v>515</v>
      </c>
      <c r="G28" s="375">
        <f t="shared" si="3"/>
        <v>12.233009708737868</v>
      </c>
      <c r="H28" s="93">
        <v>1643</v>
      </c>
      <c r="I28" s="282">
        <v>1630</v>
      </c>
      <c r="J28" s="375">
        <f t="shared" si="2"/>
        <v>0.79754601226993316</v>
      </c>
    </row>
    <row r="29" spans="2:10" s="9" customFormat="1" x14ac:dyDescent="0.2">
      <c r="B29" s="32" t="s">
        <v>26</v>
      </c>
      <c r="C29" s="104" t="s">
        <v>273</v>
      </c>
      <c r="D29" s="20"/>
      <c r="E29" s="91">
        <v>2916</v>
      </c>
      <c r="F29" s="283">
        <v>2713</v>
      </c>
      <c r="G29" s="375">
        <f t="shared" si="3"/>
        <v>7.4824917065978696</v>
      </c>
      <c r="H29" s="91">
        <v>9147</v>
      </c>
      <c r="I29" s="283">
        <v>7848</v>
      </c>
      <c r="J29" s="375">
        <f t="shared" si="2"/>
        <v>16.551987767584109</v>
      </c>
    </row>
    <row r="30" spans="2:10" s="9" customFormat="1" x14ac:dyDescent="0.2">
      <c r="B30" s="191"/>
      <c r="C30" s="89"/>
      <c r="D30" s="20" t="s">
        <v>274</v>
      </c>
      <c r="E30" s="300">
        <v>661</v>
      </c>
      <c r="F30" s="285">
        <v>671</v>
      </c>
      <c r="G30" s="375">
        <f t="shared" si="3"/>
        <v>-1.4903129657228078</v>
      </c>
      <c r="H30" s="300">
        <v>2702</v>
      </c>
      <c r="I30" s="285">
        <v>1982</v>
      </c>
      <c r="J30" s="375">
        <f t="shared" si="2"/>
        <v>36.326942482341082</v>
      </c>
    </row>
    <row r="31" spans="2:10" s="9" customFormat="1" x14ac:dyDescent="0.2">
      <c r="B31" s="191" t="s">
        <v>26</v>
      </c>
      <c r="C31" s="297" t="s">
        <v>275</v>
      </c>
      <c r="D31" s="295"/>
      <c r="E31" s="300">
        <v>2409</v>
      </c>
      <c r="F31" s="285">
        <v>11540</v>
      </c>
      <c r="G31" s="375">
        <f t="shared" si="3"/>
        <v>-79.124783362218366</v>
      </c>
      <c r="H31" s="300">
        <v>9141</v>
      </c>
      <c r="I31" s="285">
        <v>35291</v>
      </c>
      <c r="J31" s="375">
        <f t="shared" si="2"/>
        <v>-74.098212008727444</v>
      </c>
    </row>
    <row r="32" spans="2:10" s="9" customFormat="1" x14ac:dyDescent="0.2">
      <c r="B32" s="32" t="s">
        <v>26</v>
      </c>
      <c r="C32" s="297" t="s">
        <v>276</v>
      </c>
      <c r="D32" s="295"/>
      <c r="E32" s="91">
        <v>1235</v>
      </c>
      <c r="F32" s="283">
        <v>681</v>
      </c>
      <c r="G32" s="375">
        <f t="shared" si="3"/>
        <v>81.350954478707791</v>
      </c>
      <c r="H32" s="91">
        <v>3713</v>
      </c>
      <c r="I32" s="283">
        <v>2309</v>
      </c>
      <c r="J32" s="375">
        <f t="shared" si="2"/>
        <v>60.805543525335651</v>
      </c>
    </row>
    <row r="33" spans="2:10" s="9" customFormat="1" x14ac:dyDescent="0.2">
      <c r="B33" s="307" t="s">
        <v>35</v>
      </c>
      <c r="C33" s="82" t="s">
        <v>277</v>
      </c>
      <c r="D33" s="192"/>
      <c r="E33" s="75">
        <f>E10+E11+E12+E14+E15+E16+E17+E18+E19+E20+E21+E25+E26+E27+E28+E29+E31+E32</f>
        <v>72355</v>
      </c>
      <c r="F33" s="75">
        <f>F10+F11+F12+F14+F15+F16+F17+F18+F19+F20+F21+F25+F26+F27+F28+F29+F31+F32</f>
        <v>79817</v>
      </c>
      <c r="G33" s="374">
        <f t="shared" si="3"/>
        <v>-9.3488855757545366</v>
      </c>
      <c r="H33" s="75">
        <f>H10+H11+H12+H14+H15+H16+H17+H18+H19+H20+H21+H25+H26+H27+H28+H29+H31+H32</f>
        <v>224802</v>
      </c>
      <c r="I33" s="75">
        <f>I10+I11+I12+I14+I15+I16+I17+I18+I19+I20+I21+I25+I26+I27+I28+I29+I31+I32</f>
        <v>223591</v>
      </c>
      <c r="J33" s="374">
        <f t="shared" si="2"/>
        <v>0.54161392900428496</v>
      </c>
    </row>
    <row r="34" spans="2:10" s="9" customFormat="1" ht="6.75" customHeight="1" x14ac:dyDescent="0.2">
      <c r="E34" s="198"/>
      <c r="F34" s="310"/>
      <c r="H34" s="198"/>
      <c r="I34" s="198"/>
      <c r="J34" s="198"/>
    </row>
    <row r="35" spans="2:10" x14ac:dyDescent="0.2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">
      <c r="B36" s="463"/>
      <c r="E36" s="465"/>
      <c r="H36" s="466"/>
      <c r="I36" s="131"/>
      <c r="J36" s="131"/>
    </row>
    <row r="37" spans="2:10" x14ac:dyDescent="0.2">
      <c r="B37" s="463"/>
      <c r="E37" s="465"/>
      <c r="H37" s="466"/>
      <c r="I37" s="131"/>
      <c r="J37" s="131"/>
    </row>
    <row r="38" spans="2:10" x14ac:dyDescent="0.2">
      <c r="B38" s="463"/>
      <c r="E38" s="465"/>
      <c r="H38" s="466"/>
      <c r="I38" s="131"/>
      <c r="J38" s="131"/>
    </row>
    <row r="39" spans="2:10" ht="12.75" customHeight="1" x14ac:dyDescent="0.2">
      <c r="B39" s="463"/>
      <c r="E39" s="465"/>
      <c r="H39" s="466"/>
      <c r="I39" s="131"/>
      <c r="J39" s="131"/>
    </row>
    <row r="40" spans="2:10" ht="12.75" customHeight="1" x14ac:dyDescent="0.2">
      <c r="B40" s="463"/>
      <c r="E40" s="465"/>
      <c r="H40" s="466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314" customWidth="1"/>
    <col min="2" max="2" width="3.5703125" style="314" customWidth="1"/>
    <col min="3" max="3" width="35.7109375" style="314" customWidth="1"/>
    <col min="4" max="4" width="17.5703125" style="314" customWidth="1"/>
    <col min="5" max="8" width="16.5703125" style="314" customWidth="1"/>
    <col min="9" max="10" width="11.42578125" style="314" customWidth="1"/>
    <col min="11" max="16384" width="0" style="314" hidden="1"/>
  </cols>
  <sheetData>
    <row r="1" spans="2:8" ht="15.75" x14ac:dyDescent="0.25">
      <c r="B1" s="515" t="s">
        <v>372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75" x14ac:dyDescent="0.25">
      <c r="B2" s="315"/>
      <c r="C2" s="316"/>
      <c r="E2" s="317"/>
      <c r="G2" s="318"/>
    </row>
    <row r="3" spans="2:8" x14ac:dyDescent="0.2">
      <c r="B3" s="475" t="s">
        <v>278</v>
      </c>
      <c r="C3" s="315"/>
      <c r="H3" s="319" t="s">
        <v>7</v>
      </c>
    </row>
    <row r="4" spans="2:8" ht="7.5" customHeight="1" x14ac:dyDescent="0.2">
      <c r="B4" s="315"/>
      <c r="C4" s="320"/>
      <c r="D4" s="321"/>
      <c r="E4" s="321"/>
      <c r="F4" s="321"/>
      <c r="G4" s="321"/>
    </row>
    <row r="5" spans="2:8" x14ac:dyDescent="0.2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">
      <c r="B10" s="334" t="s">
        <v>26</v>
      </c>
      <c r="C10" s="322" t="s">
        <v>225</v>
      </c>
      <c r="D10" s="325"/>
      <c r="E10" s="335">
        <v>140953</v>
      </c>
      <c r="F10" s="336"/>
      <c r="G10" s="336"/>
      <c r="H10" s="337">
        <v>79596</v>
      </c>
    </row>
    <row r="11" spans="2:8" x14ac:dyDescent="0.2">
      <c r="B11" s="328" t="s">
        <v>26</v>
      </c>
      <c r="C11" s="322" t="s">
        <v>226</v>
      </c>
      <c r="D11" s="399" t="s">
        <v>227</v>
      </c>
      <c r="E11" s="338">
        <v>5042</v>
      </c>
      <c r="F11" s="335">
        <v>34822</v>
      </c>
      <c r="G11" s="335">
        <v>93432</v>
      </c>
      <c r="H11" s="337">
        <v>2690</v>
      </c>
    </row>
    <row r="12" spans="2:8" x14ac:dyDescent="0.2">
      <c r="B12" s="328" t="s">
        <v>26</v>
      </c>
      <c r="C12" s="322" t="s">
        <v>228</v>
      </c>
      <c r="D12" s="339"/>
      <c r="E12" s="338">
        <v>5074</v>
      </c>
      <c r="F12" s="337"/>
      <c r="G12" s="337"/>
      <c r="H12" s="337">
        <v>495</v>
      </c>
    </row>
    <row r="13" spans="2:8" x14ac:dyDescent="0.2">
      <c r="B13" s="340" t="s">
        <v>26</v>
      </c>
      <c r="C13" s="322" t="s">
        <v>229</v>
      </c>
      <c r="D13" s="400" t="s">
        <v>230</v>
      </c>
      <c r="E13" s="338">
        <v>56324</v>
      </c>
      <c r="F13" s="338">
        <v>13907</v>
      </c>
      <c r="G13" s="338">
        <v>28980</v>
      </c>
      <c r="H13" s="338">
        <v>33731</v>
      </c>
    </row>
    <row r="14" spans="2:8" x14ac:dyDescent="0.2">
      <c r="B14" s="328" t="s">
        <v>26</v>
      </c>
      <c r="C14" s="322" t="s">
        <v>231</v>
      </c>
      <c r="D14" s="401" t="s">
        <v>279</v>
      </c>
      <c r="E14" s="338">
        <v>59105</v>
      </c>
      <c r="F14" s="338">
        <v>17833</v>
      </c>
      <c r="G14" s="338">
        <v>64305</v>
      </c>
      <c r="H14" s="338">
        <v>3217</v>
      </c>
    </row>
    <row r="15" spans="2:8" x14ac:dyDescent="0.2">
      <c r="B15" s="328" t="s">
        <v>26</v>
      </c>
      <c r="C15" s="322" t="s">
        <v>233</v>
      </c>
      <c r="D15" s="386" t="s">
        <v>234</v>
      </c>
      <c r="E15" s="338">
        <v>10237</v>
      </c>
      <c r="F15" s="338">
        <v>40</v>
      </c>
      <c r="G15" s="338">
        <v>4140</v>
      </c>
      <c r="H15" s="338">
        <v>2945</v>
      </c>
    </row>
    <row r="16" spans="2:8" x14ac:dyDescent="0.2">
      <c r="B16" s="328" t="s">
        <v>26</v>
      </c>
      <c r="C16" s="322" t="s">
        <v>235</v>
      </c>
      <c r="D16" s="386" t="s">
        <v>236</v>
      </c>
      <c r="E16" s="338">
        <v>8174</v>
      </c>
      <c r="F16" s="338">
        <v>10432</v>
      </c>
      <c r="G16" s="338">
        <v>7809</v>
      </c>
      <c r="H16" s="338">
        <v>8648</v>
      </c>
    </row>
    <row r="17" spans="2:8" x14ac:dyDescent="0.2">
      <c r="B17" s="328" t="s">
        <v>26</v>
      </c>
      <c r="C17" s="322" t="s">
        <v>237</v>
      </c>
      <c r="D17" s="386" t="s">
        <v>238</v>
      </c>
      <c r="E17" s="338">
        <v>12074</v>
      </c>
      <c r="F17" s="341" t="s">
        <v>239</v>
      </c>
      <c r="G17" s="342"/>
      <c r="H17" s="338">
        <v>17812</v>
      </c>
    </row>
    <row r="18" spans="2:8" x14ac:dyDescent="0.2">
      <c r="B18" s="328" t="s">
        <v>26</v>
      </c>
      <c r="C18" s="396" t="s">
        <v>240</v>
      </c>
      <c r="D18" s="400" t="s">
        <v>241</v>
      </c>
      <c r="E18" s="338">
        <v>123881</v>
      </c>
      <c r="F18" s="338">
        <v>7325</v>
      </c>
      <c r="G18" s="338">
        <v>113046</v>
      </c>
      <c r="H18" s="338">
        <v>33693</v>
      </c>
    </row>
    <row r="19" spans="2:8" x14ac:dyDescent="0.2">
      <c r="B19" s="340" t="s">
        <v>26</v>
      </c>
      <c r="C19" s="322" t="s">
        <v>242</v>
      </c>
      <c r="D19" s="401" t="s">
        <v>243</v>
      </c>
      <c r="E19" s="338">
        <v>45384</v>
      </c>
      <c r="F19" s="338">
        <v>2264</v>
      </c>
      <c r="G19" s="338">
        <v>21913</v>
      </c>
      <c r="H19" s="338">
        <v>19974</v>
      </c>
    </row>
    <row r="20" spans="2:8" x14ac:dyDescent="0.2">
      <c r="B20" s="340" t="s">
        <v>26</v>
      </c>
      <c r="C20" s="325" t="s">
        <v>244</v>
      </c>
      <c r="D20" s="390" t="s">
        <v>236</v>
      </c>
      <c r="E20" s="335"/>
      <c r="F20" s="335"/>
      <c r="G20" s="335"/>
      <c r="H20" s="335"/>
    </row>
    <row r="21" spans="2:8" x14ac:dyDescent="0.2">
      <c r="B21" s="340"/>
      <c r="C21" s="343"/>
      <c r="D21" s="328" t="s">
        <v>245</v>
      </c>
      <c r="E21" s="335">
        <v>15106</v>
      </c>
      <c r="F21" s="335">
        <v>6082</v>
      </c>
      <c r="G21" s="335">
        <v>10441</v>
      </c>
      <c r="H21" s="335">
        <v>9147</v>
      </c>
    </row>
    <row r="22" spans="2:8" ht="5.0999999999999996" customHeight="1" x14ac:dyDescent="0.2">
      <c r="B22" s="340"/>
      <c r="C22" s="344"/>
      <c r="D22" s="329"/>
      <c r="E22" s="337"/>
      <c r="F22" s="337"/>
      <c r="G22" s="337"/>
      <c r="H22" s="337"/>
    </row>
    <row r="23" spans="2:8" x14ac:dyDescent="0.2">
      <c r="B23" s="340" t="s">
        <v>26</v>
      </c>
      <c r="C23" s="322" t="s">
        <v>246</v>
      </c>
      <c r="D23" s="391" t="s">
        <v>247</v>
      </c>
      <c r="E23" s="336">
        <v>112573</v>
      </c>
      <c r="F23" s="336">
        <v>141139</v>
      </c>
      <c r="G23" s="336">
        <v>67708</v>
      </c>
      <c r="H23" s="336">
        <v>9141</v>
      </c>
    </row>
    <row r="24" spans="2:8" x14ac:dyDescent="0.2">
      <c r="B24" s="340" t="s">
        <v>26</v>
      </c>
      <c r="C24" s="345" t="s">
        <v>248</v>
      </c>
      <c r="D24" s="333" t="s">
        <v>249</v>
      </c>
      <c r="E24" s="336">
        <v>33092</v>
      </c>
      <c r="F24" s="341" t="s">
        <v>250</v>
      </c>
      <c r="G24" s="342"/>
      <c r="H24" s="336">
        <v>3713</v>
      </c>
    </row>
    <row r="25" spans="2:8" x14ac:dyDescent="0.2">
      <c r="B25" s="346" t="s">
        <v>35</v>
      </c>
      <c r="C25" s="347" t="s">
        <v>211</v>
      </c>
      <c r="D25" s="348" t="s">
        <v>251</v>
      </c>
      <c r="E25" s="349">
        <f>SUM(E10:E24)</f>
        <v>627019</v>
      </c>
      <c r="F25" s="349">
        <f>SUM(F10:F24)</f>
        <v>233844</v>
      </c>
      <c r="G25" s="349">
        <f>SUM(G10:G24)</f>
        <v>411774</v>
      </c>
      <c r="H25" s="349">
        <f>SUM(H10:H24)</f>
        <v>224802</v>
      </c>
    </row>
    <row r="26" spans="2:8" x14ac:dyDescent="0.2">
      <c r="B26" s="332" t="s">
        <v>49</v>
      </c>
      <c r="C26" s="345" t="s">
        <v>252</v>
      </c>
      <c r="D26" s="350" t="s">
        <v>251</v>
      </c>
      <c r="E26" s="338">
        <v>358522</v>
      </c>
      <c r="F26" s="351"/>
      <c r="G26" s="351"/>
      <c r="H26" s="351"/>
    </row>
    <row r="27" spans="2:8" x14ac:dyDescent="0.2">
      <c r="B27" s="352" t="s">
        <v>35</v>
      </c>
      <c r="C27" s="347" t="s">
        <v>253</v>
      </c>
      <c r="D27" s="348" t="s">
        <v>251</v>
      </c>
      <c r="E27" s="349">
        <f>E25-E26</f>
        <v>268497</v>
      </c>
      <c r="F27" s="351"/>
      <c r="G27" s="351"/>
      <c r="H27" s="351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5" display="Inhalt!F35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338</v>
      </c>
      <c r="L11" t="s">
        <v>349</v>
      </c>
      <c r="M11" t="s">
        <v>344</v>
      </c>
      <c r="N11" t="s">
        <v>345</v>
      </c>
      <c r="O11" t="s">
        <v>348</v>
      </c>
    </row>
    <row r="13" spans="11:15" ht="14.25" x14ac:dyDescent="0.25">
      <c r="K13" t="s">
        <v>321</v>
      </c>
      <c r="L13" t="s">
        <v>299</v>
      </c>
      <c r="M13" t="s">
        <v>343</v>
      </c>
      <c r="N13" s="488" t="s">
        <v>346</v>
      </c>
      <c r="O13" t="s">
        <v>1</v>
      </c>
    </row>
    <row r="14" spans="11:15" x14ac:dyDescent="0.2">
      <c r="K14" t="s">
        <v>322</v>
      </c>
      <c r="L14" t="s">
        <v>345</v>
      </c>
      <c r="O14" t="s">
        <v>2</v>
      </c>
    </row>
    <row r="15" spans="11:15" x14ac:dyDescent="0.2">
      <c r="K15" t="s">
        <v>323</v>
      </c>
      <c r="O15" t="s">
        <v>347</v>
      </c>
    </row>
    <row r="16" spans="11:15" x14ac:dyDescent="0.2">
      <c r="K16" t="s">
        <v>324</v>
      </c>
      <c r="O16" t="str">
        <f>"Monat: " &amp; 'Tab 1'!B1</f>
        <v>Monat: März 2020</v>
      </c>
    </row>
    <row r="17" spans="11:15" x14ac:dyDescent="0.2">
      <c r="K17" t="s">
        <v>325</v>
      </c>
      <c r="O17" t="s">
        <v>296</v>
      </c>
    </row>
    <row r="18" spans="11:15" x14ac:dyDescent="0.2">
      <c r="K18" t="s">
        <v>326</v>
      </c>
      <c r="O18" t="s">
        <v>281</v>
      </c>
    </row>
    <row r="19" spans="11:15" x14ac:dyDescent="0.2">
      <c r="K19" t="s">
        <v>336</v>
      </c>
      <c r="O19" t="s">
        <v>282</v>
      </c>
    </row>
    <row r="20" spans="11:15" x14ac:dyDescent="0.2">
      <c r="K20" t="s">
        <v>327</v>
      </c>
      <c r="O20" t="s">
        <v>283</v>
      </c>
    </row>
    <row r="21" spans="11:15" x14ac:dyDescent="0.2">
      <c r="K21" t="s">
        <v>340</v>
      </c>
      <c r="O21" t="s">
        <v>350</v>
      </c>
    </row>
    <row r="22" spans="11:15" x14ac:dyDescent="0.2">
      <c r="K22" t="s">
        <v>328</v>
      </c>
      <c r="O22" t="s">
        <v>1</v>
      </c>
    </row>
    <row r="23" spans="11:15" x14ac:dyDescent="0.2">
      <c r="K23" t="s">
        <v>329</v>
      </c>
      <c r="O23" t="s">
        <v>4</v>
      </c>
    </row>
    <row r="24" spans="11:15" x14ac:dyDescent="0.2">
      <c r="K24" t="s">
        <v>330</v>
      </c>
    </row>
    <row r="25" spans="11:15" x14ac:dyDescent="0.2">
      <c r="K25" t="s">
        <v>331</v>
      </c>
    </row>
    <row r="26" spans="11:15" x14ac:dyDescent="0.2">
      <c r="K26" t="s">
        <v>328</v>
      </c>
    </row>
    <row r="27" spans="11:15" x14ac:dyDescent="0.2">
      <c r="K27" t="s">
        <v>332</v>
      </c>
    </row>
    <row r="28" spans="11:15" x14ac:dyDescent="0.2">
      <c r="K28" t="s">
        <v>341</v>
      </c>
    </row>
    <row r="29" spans="11:15" x14ac:dyDescent="0.2">
      <c r="K29" t="s">
        <v>333</v>
      </c>
    </row>
    <row r="30" spans="11:15" x14ac:dyDescent="0.2">
      <c r="K30" t="s">
        <v>364</v>
      </c>
    </row>
    <row r="31" spans="11:15" x14ac:dyDescent="0.2">
      <c r="K31" t="s">
        <v>334</v>
      </c>
    </row>
    <row r="32" spans="11:15" x14ac:dyDescent="0.2">
      <c r="K32" t="s">
        <v>335</v>
      </c>
    </row>
    <row r="33" spans="11:11" x14ac:dyDescent="0.2">
      <c r="K33" t="s">
        <v>342</v>
      </c>
    </row>
    <row r="34" spans="11:11" x14ac:dyDescent="0.2">
      <c r="K34" t="s">
        <v>337</v>
      </c>
    </row>
    <row r="35" spans="11:11" x14ac:dyDescent="0.2">
      <c r="K35" t="s">
        <v>339</v>
      </c>
    </row>
  </sheetData>
  <pageMargins left="0.7" right="0.7" top="0.78740157499999996" bottom="0.78740157499999996" header="0.3" footer="0.3"/>
  <pageSetup paperSize="9" orientation="portrait" r:id="rId1"/>
  <headerFooter>
    <oddHeader>&amp;R14.6.2021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354" t="s">
        <v>371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360">
        <v>870</v>
      </c>
      <c r="G11" s="44">
        <v>876</v>
      </c>
      <c r="H11" s="355">
        <f>IF(AND(G11&gt; 0,F11&gt;0,F11&lt;=G11*6),F11/G11*100-100,"-")</f>
        <v>-0.68493150684932402</v>
      </c>
      <c r="I11" s="360">
        <v>2283</v>
      </c>
      <c r="J11" s="44">
        <v>2520</v>
      </c>
      <c r="K11" s="355">
        <f t="shared" ref="K11:K23" si="0">IF(AND(J11&gt; 0,I11&gt;0,I11&lt;=J11*6),I11/J11*100-100,"-")</f>
        <v>-9.404761904761898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360">
        <v>84019</v>
      </c>
      <c r="G12" s="44">
        <v>89681</v>
      </c>
      <c r="H12" s="355">
        <f>IF(AND(G12&gt; 0,F12&gt;0,F12&lt;=G12*6),F12/G12*100-100,"-")</f>
        <v>-6.3134889218452059</v>
      </c>
      <c r="I12" s="360">
        <v>249767</v>
      </c>
      <c r="J12" s="44">
        <v>257940</v>
      </c>
      <c r="K12" s="355">
        <f t="shared" si="0"/>
        <v>-3.1685663332557965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360">
        <v>7207</v>
      </c>
      <c r="G13" s="44">
        <v>8993</v>
      </c>
      <c r="H13" s="355">
        <f t="shared" ref="H13:H23" si="1">IF(AND(G13&gt; 0,F13&gt;0,F13&lt;=G13*6),F13/G13*100-100,"-")</f>
        <v>-19.859891026353822</v>
      </c>
      <c r="I13" s="360">
        <v>20583</v>
      </c>
      <c r="J13" s="44">
        <v>25235</v>
      </c>
      <c r="K13" s="355">
        <f t="shared" si="0"/>
        <v>-18.434713691301766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360">
        <v>12014</v>
      </c>
      <c r="G14" s="44">
        <v>13995</v>
      </c>
      <c r="H14" s="355">
        <f t="shared" si="1"/>
        <v>-14.15505537692033</v>
      </c>
      <c r="I14" s="360">
        <v>35953</v>
      </c>
      <c r="J14" s="44">
        <v>40739</v>
      </c>
      <c r="K14" s="355">
        <f t="shared" si="0"/>
        <v>-11.747956503596058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360">
        <v>35098</v>
      </c>
      <c r="G15" s="44">
        <v>39136</v>
      </c>
      <c r="H15" s="355">
        <f t="shared" si="1"/>
        <v>-10.317865903515937</v>
      </c>
      <c r="I15" s="360">
        <v>100356</v>
      </c>
      <c r="J15" s="44">
        <v>110932</v>
      </c>
      <c r="K15" s="355">
        <f t="shared" si="0"/>
        <v>-9.5337684347167624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360">
        <v>15869</v>
      </c>
      <c r="G17" s="44">
        <v>11018</v>
      </c>
      <c r="H17" s="355">
        <f t="shared" si="1"/>
        <v>44.02795425667091</v>
      </c>
      <c r="I17" s="360">
        <v>42344</v>
      </c>
      <c r="J17" s="44">
        <v>32611</v>
      </c>
      <c r="K17" s="355">
        <f t="shared" si="0"/>
        <v>29.845757566465295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360">
        <v>3346</v>
      </c>
      <c r="G18" s="44">
        <v>3926</v>
      </c>
      <c r="H18" s="355">
        <f t="shared" si="1"/>
        <v>-14.773306164034636</v>
      </c>
      <c r="I18" s="360">
        <v>9687</v>
      </c>
      <c r="J18" s="44">
        <v>11328</v>
      </c>
      <c r="K18" s="355">
        <f t="shared" si="0"/>
        <v>-14.486228813559322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158423</v>
      </c>
      <c r="G19" s="50">
        <f>SUM(G11:G18)</f>
        <v>167625</v>
      </c>
      <c r="H19" s="384">
        <f t="shared" si="1"/>
        <v>-5.4896346010440027</v>
      </c>
      <c r="I19" s="50">
        <f>SUM(I11:I18)</f>
        <v>460973</v>
      </c>
      <c r="J19" s="50">
        <f>SUM(J11:J18)</f>
        <v>481305</v>
      </c>
      <c r="K19" s="384">
        <f t="shared" si="0"/>
        <v>-4.2243483861584536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">
      <c r="B21" s="40"/>
      <c r="C21" s="54"/>
      <c r="D21" s="54" t="s">
        <v>38</v>
      </c>
      <c r="E21" s="55">
        <v>10</v>
      </c>
      <c r="F21" s="56">
        <v>741</v>
      </c>
      <c r="G21" s="57">
        <v>981</v>
      </c>
      <c r="H21" s="355">
        <f t="shared" si="1"/>
        <v>-24.464831804281346</v>
      </c>
      <c r="I21" s="56">
        <v>2518</v>
      </c>
      <c r="J21" s="57">
        <v>2990</v>
      </c>
      <c r="K21" s="355">
        <f t="shared" si="0"/>
        <v>-15.785953177257525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157632</v>
      </c>
      <c r="G23" s="45">
        <v>166210</v>
      </c>
      <c r="H23" s="355">
        <f t="shared" si="1"/>
        <v>-5.1609409782804931</v>
      </c>
      <c r="I23" s="44">
        <v>462006</v>
      </c>
      <c r="J23" s="45">
        <v>479473</v>
      </c>
      <c r="K23" s="355">
        <f t="shared" si="0"/>
        <v>-3.6429579976348947</v>
      </c>
    </row>
    <row r="24" spans="2:11" x14ac:dyDescent="0.2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">
      <c r="B25" s="392" t="s">
        <v>297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44">
        <v>3001979</v>
      </c>
      <c r="G11" s="45">
        <v>2181226</v>
      </c>
      <c r="H11" s="355">
        <f t="shared" ref="H11:H26" si="0">IF(AND(G11&gt; 0,F11&gt;0,F11&lt;=G11*6),F11/G11*100-100,"-")</f>
        <v>37.628058715603061</v>
      </c>
      <c r="I11" s="44">
        <v>8334024</v>
      </c>
      <c r="J11" s="45">
        <v>7311473</v>
      </c>
      <c r="K11" s="355">
        <f t="shared" ref="K11:K26" si="1">IF(AND(J11&gt; 0,I11&gt;0,I11&lt;=J11*6),I11/J11*100-100,"-")</f>
        <v>13.985567614077212</v>
      </c>
      <c r="L11" s="376"/>
    </row>
    <row r="12" spans="2:14" x14ac:dyDescent="0.2">
      <c r="B12" s="41" t="s">
        <v>26</v>
      </c>
      <c r="C12" s="10"/>
      <c r="D12" s="493" t="s">
        <v>366</v>
      </c>
      <c r="E12" s="71">
        <v>2</v>
      </c>
      <c r="F12" s="44">
        <v>860760</v>
      </c>
      <c r="G12" s="45">
        <v>699229</v>
      </c>
      <c r="H12" s="355">
        <f t="shared" si="0"/>
        <v>23.101301576450624</v>
      </c>
      <c r="I12" s="44">
        <v>2979635</v>
      </c>
      <c r="J12" s="45">
        <v>2364225</v>
      </c>
      <c r="K12" s="355">
        <f t="shared" si="1"/>
        <v>26.030094428406784</v>
      </c>
      <c r="L12" s="376"/>
    </row>
    <row r="13" spans="2:14" x14ac:dyDescent="0.2">
      <c r="B13" s="41" t="s">
        <v>26</v>
      </c>
      <c r="C13" s="10"/>
      <c r="D13" s="493" t="s">
        <v>367</v>
      </c>
      <c r="E13" s="71">
        <v>3</v>
      </c>
      <c r="F13" s="44">
        <v>599182</v>
      </c>
      <c r="G13" s="45">
        <v>1022956</v>
      </c>
      <c r="H13" s="355">
        <f t="shared" si="0"/>
        <v>-41.426415212384505</v>
      </c>
      <c r="I13" s="44">
        <v>1761180</v>
      </c>
      <c r="J13" s="45">
        <v>2856443</v>
      </c>
      <c r="K13" s="355">
        <f t="shared" si="1"/>
        <v>-38.343597264149857</v>
      </c>
      <c r="L13" s="376"/>
    </row>
    <row r="14" spans="2:14" x14ac:dyDescent="0.2">
      <c r="B14" s="41" t="s">
        <v>26</v>
      </c>
      <c r="C14" s="10"/>
      <c r="D14" s="493"/>
      <c r="E14" s="71">
        <v>4</v>
      </c>
      <c r="F14" s="44">
        <v>0</v>
      </c>
      <c r="G14" s="45">
        <v>0</v>
      </c>
      <c r="H14" s="355" t="str">
        <f t="shared" si="0"/>
        <v>-</v>
      </c>
      <c r="I14" s="44">
        <v>0</v>
      </c>
      <c r="J14" s="45">
        <v>0</v>
      </c>
      <c r="K14" s="355" t="str">
        <f t="shared" si="1"/>
        <v>-</v>
      </c>
      <c r="L14" s="376"/>
    </row>
    <row r="15" spans="2:14" x14ac:dyDescent="0.2">
      <c r="B15" s="41" t="s">
        <v>26</v>
      </c>
      <c r="C15" s="10"/>
      <c r="D15" s="493" t="s">
        <v>368</v>
      </c>
      <c r="E15" s="71">
        <v>5</v>
      </c>
      <c r="F15" s="44">
        <v>484366</v>
      </c>
      <c r="G15" s="45">
        <v>569875</v>
      </c>
      <c r="H15" s="355">
        <f t="shared" si="0"/>
        <v>-15.004869488923006</v>
      </c>
      <c r="I15" s="44">
        <v>2012419</v>
      </c>
      <c r="J15" s="45">
        <v>1487894</v>
      </c>
      <c r="K15" s="355">
        <f t="shared" si="1"/>
        <v>35.252847313047823</v>
      </c>
      <c r="L15" s="376"/>
    </row>
    <row r="16" spans="2:14" x14ac:dyDescent="0.2">
      <c r="B16" s="41" t="s">
        <v>26</v>
      </c>
      <c r="C16" s="10"/>
      <c r="D16" s="493" t="s">
        <v>369</v>
      </c>
      <c r="E16" s="71">
        <v>6</v>
      </c>
      <c r="F16" s="44">
        <v>824713</v>
      </c>
      <c r="G16" s="45">
        <v>464979</v>
      </c>
      <c r="H16" s="355">
        <f t="shared" si="0"/>
        <v>77.365644469965304</v>
      </c>
      <c r="I16" s="44">
        <v>1913299</v>
      </c>
      <c r="J16" s="45">
        <v>1233111</v>
      </c>
      <c r="K16" s="355">
        <f t="shared" si="1"/>
        <v>55.160322144559558</v>
      </c>
      <c r="L16" s="376"/>
    </row>
    <row r="17" spans="1:12" x14ac:dyDescent="0.2">
      <c r="B17" s="41" t="s">
        <v>26</v>
      </c>
      <c r="C17" s="10"/>
      <c r="D17" s="493" t="s">
        <v>370</v>
      </c>
      <c r="E17" s="71">
        <v>7</v>
      </c>
      <c r="F17" s="44">
        <v>444794</v>
      </c>
      <c r="G17" s="45">
        <v>275334</v>
      </c>
      <c r="H17" s="355">
        <f t="shared" si="0"/>
        <v>61.547066471994015</v>
      </c>
      <c r="I17" s="44">
        <v>1729389</v>
      </c>
      <c r="J17" s="45">
        <v>917785</v>
      </c>
      <c r="K17" s="355">
        <f t="shared" si="1"/>
        <v>88.4307326879389</v>
      </c>
      <c r="L17" s="376"/>
    </row>
    <row r="18" spans="1:12" x14ac:dyDescent="0.2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">
      <c r="B21" s="41" t="s">
        <v>26</v>
      </c>
      <c r="C21" s="10"/>
      <c r="D21" s="493" t="s">
        <v>194</v>
      </c>
      <c r="E21" s="71">
        <v>11</v>
      </c>
      <c r="F21" s="44">
        <v>881478</v>
      </c>
      <c r="G21" s="45">
        <v>1778470</v>
      </c>
      <c r="H21" s="355">
        <f t="shared" si="0"/>
        <v>-50.436161419647227</v>
      </c>
      <c r="I21" s="44">
        <v>3130733</v>
      </c>
      <c r="J21" s="45">
        <v>5074694</v>
      </c>
      <c r="K21" s="355">
        <f t="shared" si="1"/>
        <v>-38.306959986158773</v>
      </c>
      <c r="L21" s="376"/>
    </row>
    <row r="22" spans="1:12" x14ac:dyDescent="0.2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7097272</v>
      </c>
      <c r="G30" s="75">
        <v>6992069</v>
      </c>
      <c r="H30" s="357">
        <f t="shared" si="2"/>
        <v>1.5046047171445309</v>
      </c>
      <c r="I30" s="75">
        <v>21860679</v>
      </c>
      <c r="J30" s="75">
        <v>21245625</v>
      </c>
      <c r="K30" s="357">
        <f t="shared" si="3"/>
        <v>2.8949677874856548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157632</v>
      </c>
      <c r="G32" s="80">
        <v>166210</v>
      </c>
      <c r="H32" s="355">
        <f t="shared" si="2"/>
        <v>-5.1609409782804931</v>
      </c>
      <c r="I32" s="80">
        <v>462006</v>
      </c>
      <c r="J32" s="80">
        <v>479473</v>
      </c>
      <c r="K32" s="355">
        <f t="shared" si="3"/>
        <v>-3.6429579976348947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7254904</v>
      </c>
      <c r="G34" s="75">
        <f>G30+G31+G32-G33</f>
        <v>7158279</v>
      </c>
      <c r="H34" s="357">
        <f t="shared" si="2"/>
        <v>1.3498356238978744</v>
      </c>
      <c r="I34" s="75">
        <f>I30+I31+I32-I33</f>
        <v>22322685</v>
      </c>
      <c r="J34" s="75">
        <f>J30+J31+J32-J33</f>
        <v>21725098</v>
      </c>
      <c r="K34" s="357">
        <f t="shared" si="3"/>
        <v>2.7506757391842314</v>
      </c>
    </row>
    <row r="35" spans="1:11" x14ac:dyDescent="0.2">
      <c r="B35" s="84" t="s">
        <v>26</v>
      </c>
      <c r="C35" s="500" t="s">
        <v>358</v>
      </c>
      <c r="D35" s="78"/>
      <c r="E35" s="79">
        <v>25</v>
      </c>
      <c r="F35" s="80">
        <f>F36-F34</f>
        <v>2329</v>
      </c>
      <c r="G35" s="80">
        <f>G36-G34</f>
        <v>0</v>
      </c>
      <c r="H35" s="382" t="s">
        <v>49</v>
      </c>
      <c r="I35" s="80">
        <f>I36-I34</f>
        <v>29251</v>
      </c>
      <c r="J35" s="80">
        <f>J36-J34</f>
        <v>2878</v>
      </c>
      <c r="K35" s="382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7257233</v>
      </c>
      <c r="G36" s="75">
        <v>7158279</v>
      </c>
      <c r="H36" s="357">
        <f t="shared" si="2"/>
        <v>1.3823713772542305</v>
      </c>
      <c r="I36" s="75">
        <v>22351936</v>
      </c>
      <c r="J36" s="75">
        <v>21727976</v>
      </c>
      <c r="K36" s="357">
        <f t="shared" si="3"/>
        <v>2.8716894753565612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357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377">
        <v>197.72</v>
      </c>
      <c r="G11" s="377">
        <v>441.51</v>
      </c>
      <c r="H11" s="355">
        <f>IF(AND(G11&lt;&gt;"-",F11&lt;&gt;"-"),IF((F11&lt;=G11*6),F11/G11*100-100,"-"),"-")</f>
        <v>-55.217322370954221</v>
      </c>
      <c r="I11" s="377">
        <v>308.35000000000002</v>
      </c>
      <c r="J11" s="377">
        <v>407.04</v>
      </c>
      <c r="K11" s="355">
        <f>IF(AND(J11&lt;&gt;"-",I11&lt;&gt;"-"),IF((I11&lt;=J11*6),I11/J11*100-100,"-"),"-")</f>
        <v>-24.245774371069189</v>
      </c>
    </row>
    <row r="12" spans="2:14" x14ac:dyDescent="0.2">
      <c r="B12" s="41" t="s">
        <v>26</v>
      </c>
      <c r="C12" s="10"/>
      <c r="D12" s="42" t="s">
        <v>366</v>
      </c>
      <c r="E12" s="71">
        <v>2</v>
      </c>
      <c r="F12" s="377">
        <v>252.21</v>
      </c>
      <c r="G12" s="377">
        <v>440.43</v>
      </c>
      <c r="H12" s="355">
        <f t="shared" ref="H12:H27" si="0">IF(AND(G12&lt;&gt;"-",F12&lt;&gt;"-"),IF((F12&lt;=G12*6),F12/G12*100-100,"-"),"-")</f>
        <v>-42.735508480348749</v>
      </c>
      <c r="I12" s="377">
        <v>365.67</v>
      </c>
      <c r="J12" s="377">
        <v>417.26</v>
      </c>
      <c r="K12" s="355">
        <f t="shared" ref="K12:K27" si="1">IF(AND(J12&lt;&gt;"-",I12&lt;&gt;"-"),IF((I12&lt;=J12*6),I12/J12*100-100,"-"),"-")</f>
        <v>-12.363993673009631</v>
      </c>
    </row>
    <row r="13" spans="2:14" x14ac:dyDescent="0.2">
      <c r="B13" s="41" t="s">
        <v>26</v>
      </c>
      <c r="C13" s="10"/>
      <c r="D13" s="42" t="s">
        <v>367</v>
      </c>
      <c r="E13" s="71">
        <v>3</v>
      </c>
      <c r="F13" s="377">
        <v>283.74</v>
      </c>
      <c r="G13" s="377">
        <v>446.64</v>
      </c>
      <c r="H13" s="355">
        <f t="shared" si="0"/>
        <v>-36.472326706072003</v>
      </c>
      <c r="I13" s="377">
        <v>385.07</v>
      </c>
      <c r="J13" s="377">
        <v>422.78</v>
      </c>
      <c r="K13" s="355">
        <f t="shared" si="1"/>
        <v>-8.9195326174369711</v>
      </c>
    </row>
    <row r="14" spans="2:14" x14ac:dyDescent="0.2">
      <c r="B14" s="41" t="s">
        <v>26</v>
      </c>
      <c r="C14" s="10"/>
      <c r="D14" s="42"/>
      <c r="E14" s="71">
        <v>4</v>
      </c>
      <c r="F14" s="377" t="s">
        <v>49</v>
      </c>
      <c r="G14" s="377" t="s">
        <v>49</v>
      </c>
      <c r="H14" s="355" t="str">
        <f t="shared" si="0"/>
        <v>-</v>
      </c>
      <c r="I14" s="377" t="s">
        <v>49</v>
      </c>
      <c r="J14" s="377" t="s">
        <v>49</v>
      </c>
      <c r="K14" s="355" t="str">
        <f t="shared" si="1"/>
        <v>-</v>
      </c>
    </row>
    <row r="15" spans="2:14" x14ac:dyDescent="0.2">
      <c r="B15" s="41" t="s">
        <v>26</v>
      </c>
      <c r="C15" s="10"/>
      <c r="D15" s="42" t="s">
        <v>368</v>
      </c>
      <c r="E15" s="71">
        <v>5</v>
      </c>
      <c r="F15" s="377">
        <v>298.23</v>
      </c>
      <c r="G15" s="377">
        <v>449.44</v>
      </c>
      <c r="H15" s="355">
        <f t="shared" si="0"/>
        <v>-33.644090423638303</v>
      </c>
      <c r="I15" s="377">
        <v>424.07</v>
      </c>
      <c r="J15" s="377">
        <v>427.35</v>
      </c>
      <c r="K15" s="355">
        <f t="shared" si="1"/>
        <v>-0.76752076752077869</v>
      </c>
    </row>
    <row r="16" spans="2:14" x14ac:dyDescent="0.2">
      <c r="B16" s="41" t="s">
        <v>26</v>
      </c>
      <c r="C16" s="10"/>
      <c r="D16" s="42" t="s">
        <v>369</v>
      </c>
      <c r="E16" s="71">
        <v>6</v>
      </c>
      <c r="F16" s="377">
        <v>301.08</v>
      </c>
      <c r="G16" s="377">
        <v>458.09</v>
      </c>
      <c r="H16" s="355">
        <f t="shared" si="0"/>
        <v>-34.274924141544233</v>
      </c>
      <c r="I16" s="377">
        <v>381.31</v>
      </c>
      <c r="J16" s="377">
        <v>437.94</v>
      </c>
      <c r="K16" s="355">
        <f t="shared" si="1"/>
        <v>-12.930995113485864</v>
      </c>
    </row>
    <row r="17" spans="2:11" x14ac:dyDescent="0.2">
      <c r="B17" s="41" t="s">
        <v>26</v>
      </c>
      <c r="C17" s="10"/>
      <c r="D17" s="493" t="s">
        <v>370</v>
      </c>
      <c r="E17" s="71">
        <v>7</v>
      </c>
      <c r="F17" s="377">
        <v>279.91000000000003</v>
      </c>
      <c r="G17" s="377">
        <v>444.21</v>
      </c>
      <c r="H17" s="355">
        <f t="shared" si="0"/>
        <v>-36.987010648116872</v>
      </c>
      <c r="I17" s="377">
        <v>407.9</v>
      </c>
      <c r="J17" s="377">
        <v>422.3</v>
      </c>
      <c r="K17" s="355">
        <f t="shared" si="1"/>
        <v>-3.40989817665168</v>
      </c>
    </row>
    <row r="18" spans="2:11" x14ac:dyDescent="0.2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">
      <c r="B21" s="41" t="s">
        <v>26</v>
      </c>
      <c r="C21" s="10"/>
      <c r="D21" s="42" t="s">
        <v>194</v>
      </c>
      <c r="E21" s="71">
        <v>11</v>
      </c>
      <c r="F21" s="377">
        <v>252.9</v>
      </c>
      <c r="G21" s="377">
        <v>428.9</v>
      </c>
      <c r="H21" s="355">
        <f t="shared" si="0"/>
        <v>-41.03520634180461</v>
      </c>
      <c r="I21" s="377">
        <v>395.72</v>
      </c>
      <c r="J21" s="377">
        <v>411.7</v>
      </c>
      <c r="K21" s="355">
        <f t="shared" si="1"/>
        <v>-3.8814670876851949</v>
      </c>
    </row>
    <row r="22" spans="2:11" x14ac:dyDescent="0.2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378">
        <v>242.46</v>
      </c>
      <c r="G30" s="378">
        <v>440.8</v>
      </c>
      <c r="H30" s="385">
        <f>IF(AND(G30&lt;&gt;"-",F30&lt;&gt;"-"),IF((F30&lt;=G30*6),F30/G30*100-100,"-"),"-")</f>
        <v>-44.995462794918325</v>
      </c>
      <c r="I30" s="378">
        <v>359.77</v>
      </c>
      <c r="J30" s="378">
        <v>415.28</v>
      </c>
      <c r="K30" s="385">
        <f>IF(AND(J30&lt;&gt;"-",I30&lt;&gt;"-"),IF((I30&lt;=J30*6),I30/J30*100-100,"-"),"-")</f>
        <v>-13.366884993257557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378">
        <v>242.46</v>
      </c>
      <c r="G32" s="378">
        <v>440.8</v>
      </c>
      <c r="H32" s="385">
        <f>IF(AND(G32&lt;&gt;"-",F32&lt;&gt;"-"),IF((F32&lt;=G32*6),F32/G32*100-100,"-"),"-")</f>
        <v>-44.995462794918325</v>
      </c>
      <c r="I32" s="378">
        <v>359.77</v>
      </c>
      <c r="J32" s="378">
        <v>415.28</v>
      </c>
      <c r="K32" s="385">
        <f>IF(AND(J32&lt;&gt;"-",I32&lt;&gt;"-"),IF((I32&lt;=J32*6),I32/J32*100-100,"-"),"-")</f>
        <v>-13.366884993257557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361">
        <v>7257233</v>
      </c>
      <c r="G11" s="53">
        <v>7158279</v>
      </c>
      <c r="H11" s="94">
        <f>IF(AND(G11&gt; 0,F11&gt;0,F11&lt;=G11*6),F11/G11*100-100,"-")</f>
        <v>1.3823713772542305</v>
      </c>
      <c r="I11" s="361">
        <v>22351936</v>
      </c>
      <c r="J11" s="53">
        <v>21727976</v>
      </c>
      <c r="K11" s="94">
        <f>IF(AND(J11&gt; 0,I11&gt;0,I11&lt;=J11*6),I11/J11*100-100,"-")</f>
        <v>2.8716894753565612</v>
      </c>
    </row>
    <row r="12" spans="2:11" x14ac:dyDescent="0.2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283">
        <v>1037779</v>
      </c>
      <c r="G14" s="53">
        <v>920040</v>
      </c>
      <c r="H14" s="94">
        <f>IF(AND(G14&gt; 0,F14&gt;0,F14&lt;=G14*6),F14/G14*100-100,"-")</f>
        <v>12.797160993000304</v>
      </c>
      <c r="I14" s="283">
        <v>2671352</v>
      </c>
      <c r="J14" s="53">
        <v>2801837</v>
      </c>
      <c r="K14" s="94">
        <f>IF(AND(J14&gt; 0,I14&gt;0,I14&lt;=J14*6),I14/J14*100-100,"-")</f>
        <v>-4.6571231659800389</v>
      </c>
    </row>
    <row r="15" spans="2:11" x14ac:dyDescent="0.2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">
      <c r="B16" s="32"/>
      <c r="C16" s="89"/>
      <c r="D16" s="20" t="s">
        <v>292</v>
      </c>
      <c r="E16" s="23"/>
      <c r="F16" s="361"/>
      <c r="G16" s="61"/>
      <c r="H16" s="62"/>
      <c r="I16" s="361"/>
      <c r="J16" s="61"/>
      <c r="K16" s="62"/>
    </row>
    <row r="17" spans="2:11" x14ac:dyDescent="0.2">
      <c r="B17" s="32" t="s">
        <v>26</v>
      </c>
      <c r="C17" s="89"/>
      <c r="D17" s="29" t="s">
        <v>294</v>
      </c>
      <c r="E17" s="32">
        <v>3</v>
      </c>
      <c r="F17" s="361">
        <v>456814</v>
      </c>
      <c r="G17" s="53">
        <v>394915</v>
      </c>
      <c r="H17" s="94">
        <f>IF(AND(G17&gt; 0,F17&gt;0,F17&lt;=G17*6),F17/G17*100-100,"-")</f>
        <v>15.67400579871618</v>
      </c>
      <c r="I17" s="361">
        <v>1368540</v>
      </c>
      <c r="J17" s="53">
        <v>1146507</v>
      </c>
      <c r="K17" s="94">
        <f>IF(AND(J17&gt; 0,I17&gt;0,I17&lt;=J17*6),I17/J17*100-100,"-")</f>
        <v>19.366039631681261</v>
      </c>
    </row>
    <row r="18" spans="2:11" x14ac:dyDescent="0.2">
      <c r="B18" s="32"/>
      <c r="C18" s="89"/>
      <c r="D18" s="17" t="s">
        <v>293</v>
      </c>
      <c r="E18" s="92"/>
      <c r="F18" s="362"/>
      <c r="G18" s="45"/>
      <c r="H18" s="90"/>
      <c r="I18" s="362"/>
      <c r="J18" s="45"/>
      <c r="K18" s="90"/>
    </row>
    <row r="19" spans="2:11" x14ac:dyDescent="0.2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361">
        <v>43549</v>
      </c>
      <c r="G20" s="53">
        <v>18048</v>
      </c>
      <c r="H20" s="94">
        <f>IF(AND(G20&gt; 0,F20&gt;0,F20&lt;=G20*6),F20/G20*100-100,"-")</f>
        <v>141.29543439716312</v>
      </c>
      <c r="I20" s="361">
        <v>59087</v>
      </c>
      <c r="J20" s="53">
        <v>51730</v>
      </c>
      <c r="K20" s="94">
        <f>IF(AND(J20&gt; 0,I20&gt;0,I20&lt;=J20*6),I20/J20*100-100,"-")</f>
        <v>14.221921515561561</v>
      </c>
    </row>
    <row r="21" spans="2:11" x14ac:dyDescent="0.2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361">
        <v>391512</v>
      </c>
      <c r="G23" s="53">
        <v>-39744</v>
      </c>
      <c r="H23" s="383" t="s">
        <v>49</v>
      </c>
      <c r="I23" s="361">
        <v>498128</v>
      </c>
      <c r="J23" s="53">
        <v>459082</v>
      </c>
      <c r="K23" s="383" t="s">
        <v>49</v>
      </c>
    </row>
    <row r="24" spans="2:11" x14ac:dyDescent="0.2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365">
        <f>F11+F14+F17-F20-F23</f>
        <v>8316765</v>
      </c>
      <c r="G26" s="365">
        <f>G11+G14+G17-G20-G23</f>
        <v>8494930</v>
      </c>
      <c r="H26" s="366">
        <f>IF(AND(G26&gt; 0,F26&gt;0,F26&lt;=G26*6),F26/G26*100-100,"-")</f>
        <v>-2.0973098071437875</v>
      </c>
      <c r="I26" s="365">
        <f>I11+I14+I17-I20-I23</f>
        <v>25834613</v>
      </c>
      <c r="J26" s="365">
        <f>J11+J14+J17-J20-J23</f>
        <v>25165508</v>
      </c>
      <c r="K26" s="366">
        <f>IF(AND(J26&gt; 0,I26&gt;0,I26&lt;=J26*6),I26/J26*100-100,"-")</f>
        <v>2.658817775504474</v>
      </c>
    </row>
    <row r="27" spans="2:11" x14ac:dyDescent="0.2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17784</v>
      </c>
      <c r="G29" s="361">
        <v>6341</v>
      </c>
      <c r="H29" s="94">
        <f>IF(AND(G29&gt; 0,F29&gt;0,F29&lt;=G29*6),F29/G29*100-100,"-")</f>
        <v>180.46049519003316</v>
      </c>
      <c r="I29" s="53">
        <v>43001</v>
      </c>
      <c r="J29" s="361">
        <v>6080</v>
      </c>
      <c r="K29" s="94" t="str">
        <f>IF(AND(J29&gt; 0,I29&gt;0,I29&lt;=J29*6),I29/J29*100-100,"-")</f>
        <v>-</v>
      </c>
    </row>
    <row r="30" spans="2:11" x14ac:dyDescent="0.2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165729</v>
      </c>
      <c r="G32" s="361">
        <v>140567</v>
      </c>
      <c r="H32" s="94">
        <f>IF(AND(G32&gt; 0,F32&gt;0,F32&lt;=G32*6),F32/G32*100-100,"-")</f>
        <v>17.900360682094657</v>
      </c>
      <c r="I32" s="53">
        <v>513750</v>
      </c>
      <c r="J32" s="361">
        <v>462750</v>
      </c>
      <c r="K32" s="94">
        <f>IF(AND(J32&gt; 0,I32&gt;0,I32&lt;=J32*6),I32/J32*100-100,"-")</f>
        <v>11.021069692058333</v>
      </c>
    </row>
    <row r="33" spans="2:11" x14ac:dyDescent="0.2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365">
        <f>F26-F29-F32</f>
        <v>8133252</v>
      </c>
      <c r="G35" s="365">
        <f>G26-G29-G32</f>
        <v>8348022</v>
      </c>
      <c r="H35" s="366">
        <f>IF(AND(G35&gt; 0,F35&gt;0,F35&lt;=G35*6),F35/G35*100-100,"-")</f>
        <v>-2.5727052468237304</v>
      </c>
      <c r="I35" s="365">
        <f>I26-I29-I32</f>
        <v>25277862</v>
      </c>
      <c r="J35" s="365">
        <f>J26-J29-J32</f>
        <v>24696678</v>
      </c>
      <c r="K35" s="366">
        <f>IF(AND(J35&gt; 0,I35&gt;0,I35&lt;=J35*6),I35/J35*100-100,"-")</f>
        <v>2.3532881628857183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570862</v>
      </c>
      <c r="F12" s="123"/>
      <c r="G12" s="93">
        <v>0</v>
      </c>
      <c r="H12" s="93">
        <v>165078</v>
      </c>
      <c r="I12" s="93">
        <v>25566</v>
      </c>
      <c r="J12" s="93">
        <v>0</v>
      </c>
      <c r="K12" s="93">
        <v>154395</v>
      </c>
      <c r="L12" s="93">
        <v>416403</v>
      </c>
      <c r="M12" s="93">
        <f>E12-G12-H12+I12+J12+K12+L12</f>
        <v>1002148</v>
      </c>
    </row>
    <row r="13" spans="2:13" x14ac:dyDescent="0.2">
      <c r="B13" s="89"/>
      <c r="C13" s="17" t="s">
        <v>106</v>
      </c>
      <c r="D13" s="38">
        <v>2</v>
      </c>
      <c r="E13" s="122">
        <v>1483813</v>
      </c>
      <c r="F13" s="123"/>
      <c r="G13" s="93">
        <v>0</v>
      </c>
      <c r="H13" s="93">
        <v>1780</v>
      </c>
      <c r="I13" s="93">
        <v>0</v>
      </c>
      <c r="J13" s="93">
        <v>0</v>
      </c>
      <c r="K13" s="93">
        <v>2257</v>
      </c>
      <c r="L13" s="93">
        <v>101291</v>
      </c>
      <c r="M13" s="93">
        <f t="shared" ref="M13:M19" si="0">E13-G13-H13+I13+J13+K13+L13</f>
        <v>1585581</v>
      </c>
    </row>
    <row r="14" spans="2:13" x14ac:dyDescent="0.2">
      <c r="B14" s="89"/>
      <c r="C14" s="17" t="s">
        <v>107</v>
      </c>
      <c r="D14" s="38">
        <v>3</v>
      </c>
      <c r="E14" s="122">
        <v>178169</v>
      </c>
      <c r="F14" s="123"/>
      <c r="G14" s="93">
        <v>0</v>
      </c>
      <c r="H14" s="93">
        <v>150803</v>
      </c>
      <c r="I14" s="93">
        <v>334883</v>
      </c>
      <c r="J14" s="93">
        <v>0</v>
      </c>
      <c r="K14" s="93">
        <v>597</v>
      </c>
      <c r="L14" s="93">
        <v>44146</v>
      </c>
      <c r="M14" s="93">
        <f t="shared" si="0"/>
        <v>406992</v>
      </c>
    </row>
    <row r="15" spans="2:13" x14ac:dyDescent="0.2">
      <c r="B15" s="89"/>
      <c r="C15" s="17" t="s">
        <v>108</v>
      </c>
      <c r="D15" s="38">
        <v>4</v>
      </c>
      <c r="E15" s="122">
        <v>2346575</v>
      </c>
      <c r="F15" s="123"/>
      <c r="G15" s="93">
        <v>211</v>
      </c>
      <c r="H15" s="93">
        <v>17740</v>
      </c>
      <c r="I15" s="93">
        <v>0</v>
      </c>
      <c r="J15" s="93">
        <v>0</v>
      </c>
      <c r="K15" s="93">
        <v>448915</v>
      </c>
      <c r="L15" s="93">
        <v>1010705</v>
      </c>
      <c r="M15" s="93">
        <f t="shared" si="0"/>
        <v>3788244</v>
      </c>
    </row>
    <row r="16" spans="2:13" x14ac:dyDescent="0.2">
      <c r="B16" s="89"/>
      <c r="C16" s="17" t="s">
        <v>109</v>
      </c>
      <c r="D16" s="38">
        <v>5</v>
      </c>
      <c r="E16" s="122">
        <v>1196814</v>
      </c>
      <c r="F16" s="123"/>
      <c r="G16" s="93">
        <v>1525</v>
      </c>
      <c r="H16" s="93">
        <v>8254</v>
      </c>
      <c r="I16" s="93">
        <v>0</v>
      </c>
      <c r="J16" s="93">
        <v>1592</v>
      </c>
      <c r="K16" s="93">
        <v>91575</v>
      </c>
      <c r="L16" s="93">
        <v>388644</v>
      </c>
      <c r="M16" s="93">
        <f t="shared" si="0"/>
        <v>1668846</v>
      </c>
    </row>
    <row r="17" spans="2:13" x14ac:dyDescent="0.2">
      <c r="B17" s="89"/>
      <c r="C17" s="17" t="s">
        <v>110</v>
      </c>
      <c r="D17" s="38">
        <v>6</v>
      </c>
      <c r="E17" s="122">
        <v>133656</v>
      </c>
      <c r="F17" s="123"/>
      <c r="G17" s="93">
        <v>0</v>
      </c>
      <c r="H17" s="93">
        <v>273641</v>
      </c>
      <c r="I17" s="93">
        <v>0</v>
      </c>
      <c r="J17" s="93">
        <v>409</v>
      </c>
      <c r="K17" s="93">
        <v>45139</v>
      </c>
      <c r="L17" s="93">
        <v>3547</v>
      </c>
      <c r="M17" s="93">
        <f t="shared" si="0"/>
        <v>-90890</v>
      </c>
    </row>
    <row r="18" spans="2:13" x14ac:dyDescent="0.2">
      <c r="B18" s="89"/>
      <c r="C18" s="17" t="s">
        <v>111</v>
      </c>
      <c r="D18" s="38">
        <v>7</v>
      </c>
      <c r="E18" s="122">
        <v>299718</v>
      </c>
      <c r="F18" s="123"/>
      <c r="G18" s="93">
        <v>43422</v>
      </c>
      <c r="H18" s="93">
        <v>13348</v>
      </c>
      <c r="I18" s="93">
        <v>0</v>
      </c>
      <c r="J18" s="93">
        <v>11018</v>
      </c>
      <c r="K18" s="93">
        <v>0</v>
      </c>
      <c r="L18" s="93">
        <v>3042</v>
      </c>
      <c r="M18" s="93">
        <f t="shared" si="0"/>
        <v>257008</v>
      </c>
    </row>
    <row r="19" spans="2:13" x14ac:dyDescent="0.2">
      <c r="B19" s="105"/>
      <c r="C19" s="17" t="s">
        <v>112</v>
      </c>
      <c r="D19" s="38">
        <v>8</v>
      </c>
      <c r="E19" s="122">
        <v>251562</v>
      </c>
      <c r="F19" s="123"/>
      <c r="G19" s="93">
        <v>40</v>
      </c>
      <c r="H19" s="93">
        <v>112466</v>
      </c>
      <c r="I19" s="93">
        <v>3451</v>
      </c>
      <c r="J19" s="93">
        <v>2963</v>
      </c>
      <c r="K19" s="93">
        <v>98967</v>
      </c>
      <c r="L19" s="93">
        <v>36558</v>
      </c>
      <c r="M19" s="93">
        <f t="shared" si="0"/>
        <v>280995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231477</v>
      </c>
      <c r="F22" s="123"/>
      <c r="G22" s="93">
        <v>667</v>
      </c>
      <c r="H22" s="93">
        <v>38267</v>
      </c>
      <c r="I22" s="93">
        <v>2025</v>
      </c>
      <c r="J22" s="93">
        <v>0</v>
      </c>
      <c r="K22" s="93">
        <v>24629</v>
      </c>
      <c r="L22" s="93">
        <v>119291</v>
      </c>
      <c r="M22" s="93">
        <f>E22-G22-H22+I22+J22+K22+L22</f>
        <v>338488</v>
      </c>
    </row>
    <row r="23" spans="2:13" x14ac:dyDescent="0.2">
      <c r="B23" s="89"/>
      <c r="C23" s="17" t="s">
        <v>115</v>
      </c>
      <c r="D23" s="38">
        <v>10</v>
      </c>
      <c r="E23" s="122">
        <v>296634</v>
      </c>
      <c r="F23" s="123"/>
      <c r="G23" s="93">
        <v>276437</v>
      </c>
      <c r="H23" s="93">
        <v>11290</v>
      </c>
      <c r="I23" s="93">
        <v>23012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31919</v>
      </c>
    </row>
    <row r="24" spans="2:13" x14ac:dyDescent="0.2">
      <c r="B24" s="89"/>
      <c r="C24" s="17" t="s">
        <v>116</v>
      </c>
      <c r="D24" s="38">
        <v>11</v>
      </c>
      <c r="E24" s="122">
        <v>34537</v>
      </c>
      <c r="F24" s="123"/>
      <c r="G24" s="93">
        <v>0</v>
      </c>
      <c r="H24" s="93">
        <v>23127</v>
      </c>
      <c r="I24" s="93">
        <v>159</v>
      </c>
      <c r="J24" s="93">
        <v>837</v>
      </c>
      <c r="K24" s="93">
        <v>261</v>
      </c>
      <c r="L24" s="93">
        <v>8838</v>
      </c>
      <c r="M24" s="93">
        <f t="shared" si="1"/>
        <v>21505</v>
      </c>
    </row>
    <row r="25" spans="2:13" x14ac:dyDescent="0.2">
      <c r="B25" s="89"/>
      <c r="C25" s="17" t="s">
        <v>117</v>
      </c>
      <c r="D25" s="38">
        <v>12</v>
      </c>
      <c r="E25" s="122">
        <v>6510</v>
      </c>
      <c r="F25" s="123"/>
      <c r="G25" s="93">
        <v>0</v>
      </c>
      <c r="H25" s="93">
        <v>126</v>
      </c>
      <c r="I25" s="93">
        <v>2154</v>
      </c>
      <c r="J25" s="93">
        <v>0</v>
      </c>
      <c r="K25" s="93">
        <v>74</v>
      </c>
      <c r="L25" s="93">
        <v>7377</v>
      </c>
      <c r="M25" s="93">
        <f t="shared" si="1"/>
        <v>15989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536</v>
      </c>
      <c r="M26" s="93">
        <f t="shared" si="1"/>
        <v>536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301977</v>
      </c>
      <c r="F28" s="123"/>
      <c r="G28" s="93">
        <v>0</v>
      </c>
      <c r="H28" s="93">
        <v>3998</v>
      </c>
      <c r="I28" s="93">
        <v>0</v>
      </c>
      <c r="J28" s="93">
        <v>0</v>
      </c>
      <c r="K28" s="93">
        <v>8381</v>
      </c>
      <c r="L28" s="93">
        <v>270550</v>
      </c>
      <c r="M28" s="93">
        <f t="shared" si="1"/>
        <v>576910</v>
      </c>
    </row>
    <row r="29" spans="2:13" x14ac:dyDescent="0.2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190</v>
      </c>
      <c r="I29" s="93">
        <v>0</v>
      </c>
      <c r="J29" s="93">
        <v>0</v>
      </c>
      <c r="K29" s="93">
        <v>0</v>
      </c>
      <c r="L29" s="93">
        <v>2006</v>
      </c>
      <c r="M29" s="93">
        <f t="shared" si="1"/>
        <v>1816</v>
      </c>
    </row>
    <row r="30" spans="2:13" x14ac:dyDescent="0.2">
      <c r="B30" s="89"/>
      <c r="C30" s="17" t="s">
        <v>286</v>
      </c>
      <c r="D30" s="38">
        <v>17</v>
      </c>
      <c r="E30" s="122">
        <v>208168</v>
      </c>
      <c r="F30" s="126"/>
      <c r="G30" s="93">
        <v>0</v>
      </c>
      <c r="H30" s="93">
        <v>123877</v>
      </c>
      <c r="I30" s="93">
        <v>0</v>
      </c>
      <c r="J30" s="93">
        <v>22928</v>
      </c>
      <c r="K30" s="93">
        <v>3043</v>
      </c>
      <c r="L30" s="93">
        <v>79652</v>
      </c>
      <c r="M30" s="93">
        <f t="shared" si="1"/>
        <v>189914</v>
      </c>
    </row>
    <row r="31" spans="2:13" x14ac:dyDescent="0.2">
      <c r="B31" s="89"/>
      <c r="C31" s="17" t="s">
        <v>124</v>
      </c>
      <c r="D31" s="38">
        <v>18</v>
      </c>
      <c r="E31" s="122">
        <v>282191</v>
      </c>
      <c r="F31" s="123"/>
      <c r="G31" s="93">
        <v>0</v>
      </c>
      <c r="H31" s="93">
        <v>13237</v>
      </c>
      <c r="I31" s="93">
        <v>0</v>
      </c>
      <c r="J31" s="93">
        <v>0</v>
      </c>
      <c r="K31" s="93">
        <v>62</v>
      </c>
      <c r="L31" s="93">
        <v>5109</v>
      </c>
      <c r="M31" s="93">
        <f t="shared" si="1"/>
        <v>274125</v>
      </c>
    </row>
    <row r="32" spans="2:13" x14ac:dyDescent="0.2">
      <c r="B32" s="89"/>
      <c r="C32" s="17" t="s">
        <v>125</v>
      </c>
      <c r="D32" s="38">
        <v>19</v>
      </c>
      <c r="E32" s="122">
        <v>150886</v>
      </c>
      <c r="F32" s="123"/>
      <c r="G32" s="93">
        <v>49062</v>
      </c>
      <c r="H32" s="93">
        <v>0</v>
      </c>
      <c r="I32" s="93">
        <v>0</v>
      </c>
      <c r="J32" s="93">
        <v>0</v>
      </c>
      <c r="K32" s="93">
        <v>46310</v>
      </c>
      <c r="L32" s="93">
        <v>999</v>
      </c>
      <c r="M32" s="93">
        <f t="shared" si="1"/>
        <v>149133</v>
      </c>
    </row>
    <row r="33" spans="2:13" x14ac:dyDescent="0.2">
      <c r="B33" s="89"/>
      <c r="C33" s="17" t="s">
        <v>126</v>
      </c>
      <c r="D33" s="38">
        <v>20</v>
      </c>
      <c r="E33" s="122">
        <v>30779</v>
      </c>
      <c r="F33" s="123"/>
      <c r="G33" s="93">
        <v>0</v>
      </c>
      <c r="H33" s="93">
        <v>25249</v>
      </c>
      <c r="I33" s="93">
        <v>0</v>
      </c>
      <c r="J33" s="93">
        <v>0</v>
      </c>
      <c r="K33" s="93">
        <v>15202</v>
      </c>
      <c r="L33" s="93">
        <v>10758</v>
      </c>
      <c r="M33" s="93">
        <f t="shared" si="1"/>
        <v>31490</v>
      </c>
    </row>
    <row r="34" spans="2:13" x14ac:dyDescent="0.2">
      <c r="B34" s="89"/>
      <c r="C34" s="17" t="s">
        <v>127</v>
      </c>
      <c r="D34" s="38">
        <v>21</v>
      </c>
      <c r="E34" s="122">
        <v>128924</v>
      </c>
      <c r="F34" s="123"/>
      <c r="G34" s="93">
        <v>52023</v>
      </c>
      <c r="H34" s="93">
        <v>55308</v>
      </c>
      <c r="I34" s="93">
        <v>101745</v>
      </c>
      <c r="J34" s="93">
        <v>0</v>
      </c>
      <c r="K34" s="93">
        <v>0</v>
      </c>
      <c r="L34" s="93">
        <v>14370</v>
      </c>
      <c r="M34" s="93">
        <f t="shared" si="1"/>
        <v>137708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8133252</v>
      </c>
      <c r="F35" s="128"/>
      <c r="G35" s="127">
        <f>SUM(G12:G34)</f>
        <v>423387</v>
      </c>
      <c r="H35" s="127">
        <f t="shared" ref="H35:M35" si="2">SUM(H12:H34)</f>
        <v>1037779</v>
      </c>
      <c r="I35" s="127">
        <f t="shared" si="2"/>
        <v>492995</v>
      </c>
      <c r="J35" s="127">
        <f t="shared" si="2"/>
        <v>39747</v>
      </c>
      <c r="K35" s="127">
        <f t="shared" si="2"/>
        <v>939807</v>
      </c>
      <c r="L35" s="127">
        <f t="shared" si="2"/>
        <v>2523822</v>
      </c>
      <c r="M35" s="129">
        <f t="shared" si="2"/>
        <v>10668457</v>
      </c>
    </row>
    <row r="36" spans="2:13" ht="7.5" customHeight="1" x14ac:dyDescent="0.2"/>
    <row r="37" spans="2:13" x14ac:dyDescent="0.2">
      <c r="B37" s="67" t="s">
        <v>290</v>
      </c>
      <c r="C37" s="130"/>
      <c r="D37" s="130"/>
      <c r="E37" s="130"/>
      <c r="F37" s="130"/>
      <c r="G37" s="131"/>
    </row>
    <row r="38" spans="2:13" x14ac:dyDescent="0.2">
      <c r="C38" s="130" t="s">
        <v>289</v>
      </c>
      <c r="D38" s="471" t="s">
        <v>35</v>
      </c>
      <c r="E38" s="130">
        <v>19167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3761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Daten&amp;R14.6.2021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570862</v>
      </c>
      <c r="F11" s="93">
        <v>587282</v>
      </c>
      <c r="G11" s="355">
        <f t="shared" ref="G11:G18" si="0">IF(AND(F11&gt; 0,E11&gt;0,E11&lt;=F11*6),E11/F11*100-100,"-")</f>
        <v>-2.7959310859178288</v>
      </c>
      <c r="H11" s="93">
        <v>1663440</v>
      </c>
      <c r="I11" s="93">
        <v>1640604</v>
      </c>
      <c r="J11" s="355">
        <f t="shared" ref="J11:J18" si="1">IF(AND(I11&gt; 0,H11&gt;0,H11&lt;=I11*6),H11/I11*100-100,"-")</f>
        <v>1.3919263880863468</v>
      </c>
    </row>
    <row r="12" spans="2:14" x14ac:dyDescent="0.2">
      <c r="B12" s="89"/>
      <c r="C12" s="17" t="s">
        <v>106</v>
      </c>
      <c r="D12" s="38">
        <v>2</v>
      </c>
      <c r="E12" s="93">
        <v>1483813</v>
      </c>
      <c r="F12" s="93">
        <v>1555756</v>
      </c>
      <c r="G12" s="355">
        <f t="shared" si="0"/>
        <v>-4.6243112673195554</v>
      </c>
      <c r="H12" s="93">
        <v>4671552</v>
      </c>
      <c r="I12" s="93">
        <v>4692774</v>
      </c>
      <c r="J12" s="355">
        <f t="shared" si="1"/>
        <v>-0.45222719014383017</v>
      </c>
    </row>
    <row r="13" spans="2:14" x14ac:dyDescent="0.2">
      <c r="B13" s="89"/>
      <c r="C13" s="17" t="s">
        <v>107</v>
      </c>
      <c r="D13" s="38">
        <v>3</v>
      </c>
      <c r="E13" s="93">
        <v>178169</v>
      </c>
      <c r="F13" s="93">
        <v>153170</v>
      </c>
      <c r="G13" s="355">
        <f t="shared" si="0"/>
        <v>16.321081151661559</v>
      </c>
      <c r="H13" s="93">
        <v>673331</v>
      </c>
      <c r="I13" s="93">
        <v>527158</v>
      </c>
      <c r="J13" s="355">
        <f t="shared" si="1"/>
        <v>27.728498856130429</v>
      </c>
    </row>
    <row r="14" spans="2:14" x14ac:dyDescent="0.2">
      <c r="B14" s="89"/>
      <c r="C14" s="17" t="s">
        <v>108</v>
      </c>
      <c r="D14" s="38">
        <v>4</v>
      </c>
      <c r="E14" s="93">
        <v>2346575</v>
      </c>
      <c r="F14" s="93">
        <v>2495667</v>
      </c>
      <c r="G14" s="355">
        <f t="shared" si="0"/>
        <v>-5.9740341960686294</v>
      </c>
      <c r="H14" s="93">
        <v>7786731</v>
      </c>
      <c r="I14" s="93">
        <v>7205761</v>
      </c>
      <c r="J14" s="355">
        <f t="shared" si="1"/>
        <v>8.0625765966981078</v>
      </c>
    </row>
    <row r="15" spans="2:14" x14ac:dyDescent="0.2">
      <c r="B15" s="89"/>
      <c r="C15" s="17" t="s">
        <v>109</v>
      </c>
      <c r="D15" s="38">
        <v>5</v>
      </c>
      <c r="E15" s="93">
        <v>1196814</v>
      </c>
      <c r="F15" s="93">
        <v>942687</v>
      </c>
      <c r="G15" s="355">
        <f t="shared" si="0"/>
        <v>26.957728280967075</v>
      </c>
      <c r="H15" s="93">
        <v>3393148</v>
      </c>
      <c r="I15" s="93">
        <v>3250902</v>
      </c>
      <c r="J15" s="355">
        <f t="shared" si="1"/>
        <v>4.3755856067023871</v>
      </c>
    </row>
    <row r="16" spans="2:14" x14ac:dyDescent="0.2">
      <c r="B16" s="89"/>
      <c r="C16" s="17" t="s">
        <v>110</v>
      </c>
      <c r="D16" s="38">
        <v>6</v>
      </c>
      <c r="E16" s="93">
        <v>133656</v>
      </c>
      <c r="F16" s="93">
        <v>177414</v>
      </c>
      <c r="G16" s="355">
        <f t="shared" si="0"/>
        <v>-24.664344414758702</v>
      </c>
      <c r="H16" s="93">
        <v>512493</v>
      </c>
      <c r="I16" s="93">
        <v>380869</v>
      </c>
      <c r="J16" s="355">
        <f t="shared" si="1"/>
        <v>34.55886407137362</v>
      </c>
    </row>
    <row r="17" spans="2:10" x14ac:dyDescent="0.2">
      <c r="B17" s="89"/>
      <c r="C17" s="17" t="s">
        <v>111</v>
      </c>
      <c r="D17" s="38">
        <v>7</v>
      </c>
      <c r="E17" s="93">
        <v>299718</v>
      </c>
      <c r="F17" s="93">
        <v>403932</v>
      </c>
      <c r="G17" s="355">
        <f t="shared" si="0"/>
        <v>-25.799887109711534</v>
      </c>
      <c r="H17" s="93">
        <v>950888</v>
      </c>
      <c r="I17" s="93">
        <v>1200416</v>
      </c>
      <c r="J17" s="355">
        <f t="shared" si="1"/>
        <v>-20.786793911444036</v>
      </c>
    </row>
    <row r="18" spans="2:10" x14ac:dyDescent="0.2">
      <c r="B18" s="105"/>
      <c r="C18" s="17" t="s">
        <v>112</v>
      </c>
      <c r="D18" s="38">
        <v>8</v>
      </c>
      <c r="E18" s="93">
        <v>251562</v>
      </c>
      <c r="F18" s="93">
        <v>224509</v>
      </c>
      <c r="G18" s="355">
        <f t="shared" si="0"/>
        <v>12.049851008200108</v>
      </c>
      <c r="H18" s="93">
        <v>592000</v>
      </c>
      <c r="I18" s="93">
        <v>785536</v>
      </c>
      <c r="J18" s="355">
        <f t="shared" si="1"/>
        <v>-24.637445005703114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231477</v>
      </c>
      <c r="F21" s="93">
        <v>285495</v>
      </c>
      <c r="G21" s="355">
        <f t="shared" ref="G21:G34" si="2">IF(AND(F21&gt; 0,E21&gt;0,E21&lt;=F21*6),E21/F21*100-100,"-")</f>
        <v>-18.920821730678298</v>
      </c>
      <c r="H21" s="93">
        <v>702307</v>
      </c>
      <c r="I21" s="93">
        <v>724513</v>
      </c>
      <c r="J21" s="355">
        <f t="shared" ref="J21:J34" si="3">IF(AND(I21&gt; 0,H21&gt;0,H21&lt;=I21*6),H21/I21*100-100,"-")</f>
        <v>-3.0649553562185901</v>
      </c>
    </row>
    <row r="22" spans="2:10" x14ac:dyDescent="0.2">
      <c r="B22" s="89"/>
      <c r="C22" s="17" t="s">
        <v>115</v>
      </c>
      <c r="D22" s="38">
        <v>10</v>
      </c>
      <c r="E22" s="93">
        <v>296634</v>
      </c>
      <c r="F22" s="93">
        <v>327526</v>
      </c>
      <c r="G22" s="355">
        <f t="shared" si="2"/>
        <v>-9.4319229618411953</v>
      </c>
      <c r="H22" s="93">
        <v>945476</v>
      </c>
      <c r="I22" s="93">
        <v>978458</v>
      </c>
      <c r="J22" s="355">
        <f t="shared" si="3"/>
        <v>-3.3708140768433594</v>
      </c>
    </row>
    <row r="23" spans="2:10" x14ac:dyDescent="0.2">
      <c r="B23" s="89"/>
      <c r="C23" s="17" t="s">
        <v>116</v>
      </c>
      <c r="D23" s="38">
        <v>11</v>
      </c>
      <c r="E23" s="93">
        <v>34537</v>
      </c>
      <c r="F23" s="93">
        <v>32928</v>
      </c>
      <c r="G23" s="355">
        <f t="shared" si="2"/>
        <v>4.8864188532555772</v>
      </c>
      <c r="H23" s="93">
        <v>106212</v>
      </c>
      <c r="I23" s="93">
        <v>92933</v>
      </c>
      <c r="J23" s="355">
        <f t="shared" si="3"/>
        <v>14.288788697233485</v>
      </c>
    </row>
    <row r="24" spans="2:10" x14ac:dyDescent="0.2">
      <c r="B24" s="89"/>
      <c r="C24" s="17" t="s">
        <v>117</v>
      </c>
      <c r="D24" s="38">
        <v>12</v>
      </c>
      <c r="E24" s="93">
        <v>6510</v>
      </c>
      <c r="F24" s="93">
        <v>4825</v>
      </c>
      <c r="G24" s="355">
        <f t="shared" si="2"/>
        <v>34.92227979274611</v>
      </c>
      <c r="H24" s="93">
        <v>16700</v>
      </c>
      <c r="I24" s="93">
        <v>14042</v>
      </c>
      <c r="J24" s="355">
        <f t="shared" si="3"/>
        <v>18.928927503204676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301977</v>
      </c>
      <c r="F27" s="93">
        <v>406697</v>
      </c>
      <c r="G27" s="355">
        <f t="shared" si="2"/>
        <v>-25.748899057529314</v>
      </c>
      <c r="H27" s="93">
        <v>1145523</v>
      </c>
      <c r="I27" s="93">
        <v>1155021</v>
      </c>
      <c r="J27" s="355">
        <f t="shared" si="3"/>
        <v>-0.82232271101564436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1</v>
      </c>
      <c r="G28" s="355" t="str">
        <f t="shared" si="2"/>
        <v>-</v>
      </c>
      <c r="H28" s="93">
        <v>4</v>
      </c>
      <c r="I28" s="93">
        <v>3547</v>
      </c>
      <c r="J28" s="355">
        <f t="shared" si="3"/>
        <v>-99.887228643924445</v>
      </c>
    </row>
    <row r="29" spans="2:10" x14ac:dyDescent="0.2">
      <c r="B29" s="89"/>
      <c r="C29" s="17" t="s">
        <v>122</v>
      </c>
      <c r="D29" s="38">
        <v>17</v>
      </c>
      <c r="E29" s="93">
        <v>208168</v>
      </c>
      <c r="F29" s="93">
        <v>198602</v>
      </c>
      <c r="G29" s="355">
        <f t="shared" si="2"/>
        <v>4.8166685129052098</v>
      </c>
      <c r="H29" s="93">
        <v>627019</v>
      </c>
      <c r="I29" s="93">
        <v>587459</v>
      </c>
      <c r="J29" s="355">
        <f t="shared" si="3"/>
        <v>6.7340869745803502</v>
      </c>
    </row>
    <row r="30" spans="2:10" x14ac:dyDescent="0.2">
      <c r="B30" s="89"/>
      <c r="C30" s="17" t="s">
        <v>124</v>
      </c>
      <c r="D30" s="38">
        <v>18</v>
      </c>
      <c r="E30" s="93">
        <v>282191</v>
      </c>
      <c r="F30" s="93">
        <v>311411</v>
      </c>
      <c r="G30" s="355">
        <f t="shared" si="2"/>
        <v>-9.3830982206794147</v>
      </c>
      <c r="H30" s="93">
        <v>562633</v>
      </c>
      <c r="I30" s="93">
        <v>627838</v>
      </c>
      <c r="J30" s="355">
        <f t="shared" si="3"/>
        <v>-10.385640881883546</v>
      </c>
    </row>
    <row r="31" spans="2:10" x14ac:dyDescent="0.2">
      <c r="B31" s="89"/>
      <c r="C31" s="17" t="s">
        <v>125</v>
      </c>
      <c r="D31" s="38">
        <v>19</v>
      </c>
      <c r="E31" s="93">
        <v>150886</v>
      </c>
      <c r="F31" s="93">
        <v>135257</v>
      </c>
      <c r="G31" s="355">
        <f t="shared" si="2"/>
        <v>11.555039665229899</v>
      </c>
      <c r="H31" s="93">
        <v>496079</v>
      </c>
      <c r="I31" s="93">
        <v>422819</v>
      </c>
      <c r="J31" s="355">
        <f t="shared" si="3"/>
        <v>17.326562902802394</v>
      </c>
    </row>
    <row r="32" spans="2:10" x14ac:dyDescent="0.2">
      <c r="B32" s="89"/>
      <c r="C32" s="17" t="s">
        <v>126</v>
      </c>
      <c r="D32" s="38">
        <v>20</v>
      </c>
      <c r="E32" s="93">
        <v>30779</v>
      </c>
      <c r="F32" s="93">
        <v>26471</v>
      </c>
      <c r="G32" s="355">
        <f t="shared" si="2"/>
        <v>16.274413509123193</v>
      </c>
      <c r="H32" s="93">
        <v>82656</v>
      </c>
      <c r="I32" s="93">
        <v>81538</v>
      </c>
      <c r="J32" s="355">
        <f t="shared" si="3"/>
        <v>1.3711398366405945</v>
      </c>
    </row>
    <row r="33" spans="2:10" x14ac:dyDescent="0.2">
      <c r="B33" s="105"/>
      <c r="C33" s="17" t="s">
        <v>127</v>
      </c>
      <c r="D33" s="38">
        <v>21</v>
      </c>
      <c r="E33" s="93">
        <v>128924</v>
      </c>
      <c r="F33" s="93">
        <v>78392</v>
      </c>
      <c r="G33" s="355">
        <f t="shared" si="2"/>
        <v>64.460659250943962</v>
      </c>
      <c r="H33" s="93">
        <v>349670</v>
      </c>
      <c r="I33" s="93">
        <v>324490</v>
      </c>
      <c r="J33" s="355">
        <f t="shared" si="3"/>
        <v>7.7598693334155087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8133252</v>
      </c>
      <c r="F34" s="129">
        <f>SUM(F11:F33)</f>
        <v>8348022</v>
      </c>
      <c r="G34" s="357">
        <f t="shared" si="2"/>
        <v>-2.5727052468237304</v>
      </c>
      <c r="H34" s="75">
        <f>SUM(H11:H33)</f>
        <v>25277862</v>
      </c>
      <c r="I34" s="75">
        <f>SUM(I11:I33)</f>
        <v>24696678</v>
      </c>
      <c r="J34" s="357">
        <f t="shared" si="3"/>
        <v>2.3532881628857183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358">
        <v>570798</v>
      </c>
      <c r="F11" s="358">
        <v>634277</v>
      </c>
      <c r="G11" s="355">
        <f t="shared" ref="G11:G18" si="0">IF(AND(F11&gt; 0,E11&gt;0,E11&lt;=F11*6),E11/F11*100-100,"-")</f>
        <v>-10.00808794895606</v>
      </c>
      <c r="H11" s="359">
        <v>1906533</v>
      </c>
      <c r="I11" s="359">
        <v>2227687</v>
      </c>
      <c r="J11" s="355">
        <f t="shared" ref="J11:J18" si="1">IF(AND(I11&gt; 0,H11&gt;0,H11&lt;=I11*6),H11/I11*100-100,"-")</f>
        <v>-14.41647771881776</v>
      </c>
    </row>
    <row r="12" spans="2:14" x14ac:dyDescent="0.2">
      <c r="B12" s="89"/>
      <c r="C12" s="17" t="s">
        <v>106</v>
      </c>
      <c r="D12" s="38">
        <v>2</v>
      </c>
      <c r="E12" s="358">
        <v>103548</v>
      </c>
      <c r="F12" s="358">
        <v>70509</v>
      </c>
      <c r="G12" s="355">
        <f t="shared" si="0"/>
        <v>46.85784793430625</v>
      </c>
      <c r="H12" s="359">
        <v>336847</v>
      </c>
      <c r="I12" s="359">
        <v>299512</v>
      </c>
      <c r="J12" s="355">
        <f t="shared" si="1"/>
        <v>12.465276850343216</v>
      </c>
    </row>
    <row r="13" spans="2:14" x14ac:dyDescent="0.2">
      <c r="B13" s="89"/>
      <c r="C13" s="17" t="s">
        <v>107</v>
      </c>
      <c r="D13" s="38">
        <v>3</v>
      </c>
      <c r="E13" s="358">
        <v>44743</v>
      </c>
      <c r="F13" s="358">
        <v>91197</v>
      </c>
      <c r="G13" s="355">
        <f t="shared" si="0"/>
        <v>-50.938079103479282</v>
      </c>
      <c r="H13" s="359">
        <v>116339</v>
      </c>
      <c r="I13" s="359">
        <v>220824</v>
      </c>
      <c r="J13" s="355">
        <f t="shared" si="1"/>
        <v>-47.315962033112349</v>
      </c>
    </row>
    <row r="14" spans="2:14" x14ac:dyDescent="0.2">
      <c r="B14" s="89"/>
      <c r="C14" s="17" t="s">
        <v>108</v>
      </c>
      <c r="D14" s="38">
        <v>4</v>
      </c>
      <c r="E14" s="358">
        <v>1459620</v>
      </c>
      <c r="F14" s="358">
        <v>1345395</v>
      </c>
      <c r="G14" s="355">
        <f t="shared" si="0"/>
        <v>8.4900716889835195</v>
      </c>
      <c r="H14" s="359">
        <v>3529119</v>
      </c>
      <c r="I14" s="359">
        <v>4083531</v>
      </c>
      <c r="J14" s="355">
        <f t="shared" si="1"/>
        <v>-13.576779507734855</v>
      </c>
    </row>
    <row r="15" spans="2:14" x14ac:dyDescent="0.2">
      <c r="B15" s="89"/>
      <c r="C15" s="17" t="s">
        <v>109</v>
      </c>
      <c r="D15" s="38">
        <v>5</v>
      </c>
      <c r="E15" s="358">
        <v>480219</v>
      </c>
      <c r="F15" s="358">
        <v>255216</v>
      </c>
      <c r="G15" s="355">
        <f t="shared" si="0"/>
        <v>88.161792364115087</v>
      </c>
      <c r="H15" s="359">
        <v>1022080</v>
      </c>
      <c r="I15" s="359">
        <v>939953</v>
      </c>
      <c r="J15" s="355">
        <f t="shared" si="1"/>
        <v>8.7373517612050904</v>
      </c>
    </row>
    <row r="16" spans="2:14" x14ac:dyDescent="0.2">
      <c r="B16" s="89"/>
      <c r="C16" s="17" t="s">
        <v>110</v>
      </c>
      <c r="D16" s="38">
        <v>6</v>
      </c>
      <c r="E16" s="358">
        <v>48686</v>
      </c>
      <c r="F16" s="358">
        <v>32014</v>
      </c>
      <c r="G16" s="355">
        <f t="shared" si="0"/>
        <v>52.077216217904663</v>
      </c>
      <c r="H16" s="359">
        <v>130874</v>
      </c>
      <c r="I16" s="359">
        <v>224605</v>
      </c>
      <c r="J16" s="355">
        <f t="shared" si="1"/>
        <v>-41.73148416108279</v>
      </c>
    </row>
    <row r="17" spans="2:10" x14ac:dyDescent="0.2">
      <c r="B17" s="89"/>
      <c r="C17" s="17" t="s">
        <v>111</v>
      </c>
      <c r="D17" s="38">
        <v>7</v>
      </c>
      <c r="E17" s="358">
        <v>3042</v>
      </c>
      <c r="F17" s="358">
        <v>15108</v>
      </c>
      <c r="G17" s="355">
        <f t="shared" si="0"/>
        <v>-79.86497220015886</v>
      </c>
      <c r="H17" s="359">
        <v>8093</v>
      </c>
      <c r="I17" s="359">
        <v>67301</v>
      </c>
      <c r="J17" s="355">
        <f t="shared" si="1"/>
        <v>-87.974918649054246</v>
      </c>
    </row>
    <row r="18" spans="2:10" x14ac:dyDescent="0.2">
      <c r="B18" s="105"/>
      <c r="C18" s="17" t="s">
        <v>112</v>
      </c>
      <c r="D18" s="38">
        <v>8</v>
      </c>
      <c r="E18" s="358">
        <v>135525</v>
      </c>
      <c r="F18" s="358">
        <v>106339</v>
      </c>
      <c r="G18" s="355">
        <f t="shared" si="0"/>
        <v>27.446186253397158</v>
      </c>
      <c r="H18" s="359">
        <v>334798</v>
      </c>
      <c r="I18" s="359">
        <v>298922</v>
      </c>
      <c r="J18" s="355">
        <f t="shared" si="1"/>
        <v>12.001793109908277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143920</v>
      </c>
      <c r="F21" s="93">
        <v>106689</v>
      </c>
      <c r="G21" s="355">
        <f t="shared" ref="G21:G34" si="2">IF(AND(F21&gt; 0,E21&gt;0,E21&lt;=F21*6),E21/F21*100-100,"-")</f>
        <v>34.896755991714258</v>
      </c>
      <c r="H21" s="93">
        <v>384466</v>
      </c>
      <c r="I21" s="93">
        <v>370846</v>
      </c>
      <c r="J21" s="355">
        <f t="shared" ref="J21:J34" si="3">IF(AND(I21&gt; 0,H21&gt;0,H21&lt;=I21*6),H21/I21*100-100,"-")</f>
        <v>3.6726835397982001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9099</v>
      </c>
      <c r="F23" s="93">
        <v>10160</v>
      </c>
      <c r="G23" s="355">
        <f t="shared" si="2"/>
        <v>-10.44291338582677</v>
      </c>
      <c r="H23" s="93">
        <v>26080</v>
      </c>
      <c r="I23" s="93">
        <v>32150</v>
      </c>
      <c r="J23" s="355">
        <f t="shared" si="3"/>
        <v>-18.880248833592532</v>
      </c>
    </row>
    <row r="24" spans="2:10" x14ac:dyDescent="0.2">
      <c r="B24" s="89"/>
      <c r="C24" s="17" t="s">
        <v>117</v>
      </c>
      <c r="D24" s="38">
        <v>12</v>
      </c>
      <c r="E24" s="93">
        <v>7451</v>
      </c>
      <c r="F24" s="93">
        <v>7306</v>
      </c>
      <c r="G24" s="355">
        <f t="shared" si="2"/>
        <v>1.9846701341363229</v>
      </c>
      <c r="H24" s="93">
        <v>27003</v>
      </c>
      <c r="I24" s="93">
        <v>23453</v>
      </c>
      <c r="J24" s="355">
        <f t="shared" si="3"/>
        <v>15.136656291306011</v>
      </c>
    </row>
    <row r="25" spans="2:10" x14ac:dyDescent="0.2">
      <c r="B25" s="89"/>
      <c r="C25" s="17" t="s">
        <v>118</v>
      </c>
      <c r="D25" s="38">
        <v>13</v>
      </c>
      <c r="E25" s="93">
        <v>536</v>
      </c>
      <c r="F25" s="93">
        <v>252</v>
      </c>
      <c r="G25" s="355">
        <f t="shared" si="2"/>
        <v>112.69841269841271</v>
      </c>
      <c r="H25" s="93">
        <v>1862</v>
      </c>
      <c r="I25" s="93">
        <v>1846</v>
      </c>
      <c r="J25" s="355">
        <f t="shared" si="3"/>
        <v>0.86673889490791112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278931</v>
      </c>
      <c r="F27" s="93">
        <v>524535</v>
      </c>
      <c r="G27" s="355">
        <f t="shared" si="2"/>
        <v>-46.823186250679171</v>
      </c>
      <c r="H27" s="93">
        <v>1263441</v>
      </c>
      <c r="I27" s="93">
        <v>1539226</v>
      </c>
      <c r="J27" s="355">
        <f t="shared" si="3"/>
        <v>-17.91712198208711</v>
      </c>
    </row>
    <row r="28" spans="2:10" x14ac:dyDescent="0.2">
      <c r="B28" s="89"/>
      <c r="C28" s="17" t="s">
        <v>121</v>
      </c>
      <c r="D28" s="38">
        <v>16</v>
      </c>
      <c r="E28" s="93">
        <v>2006</v>
      </c>
      <c r="F28" s="93">
        <v>1353</v>
      </c>
      <c r="G28" s="355">
        <f t="shared" si="2"/>
        <v>48.263118994826328</v>
      </c>
      <c r="H28" s="93">
        <v>5446</v>
      </c>
      <c r="I28" s="93">
        <v>4360</v>
      </c>
      <c r="J28" s="355">
        <f t="shared" si="3"/>
        <v>24.908256880733944</v>
      </c>
    </row>
    <row r="29" spans="2:10" x14ac:dyDescent="0.2">
      <c r="B29" s="89"/>
      <c r="C29" s="17" t="s">
        <v>122</v>
      </c>
      <c r="D29" s="38">
        <v>17</v>
      </c>
      <c r="E29" s="93">
        <v>82695</v>
      </c>
      <c r="F29" s="93">
        <v>82656</v>
      </c>
      <c r="G29" s="355">
        <f t="shared" si="2"/>
        <v>4.7183507549348747E-2</v>
      </c>
      <c r="H29" s="93">
        <v>233844</v>
      </c>
      <c r="I29" s="93">
        <v>241035</v>
      </c>
      <c r="J29" s="355">
        <f t="shared" si="3"/>
        <v>-2.9833841558279914</v>
      </c>
    </row>
    <row r="30" spans="2:10" x14ac:dyDescent="0.2">
      <c r="B30" s="89"/>
      <c r="C30" s="17" t="s">
        <v>124</v>
      </c>
      <c r="D30" s="38">
        <v>18</v>
      </c>
      <c r="E30" s="93">
        <v>5171</v>
      </c>
      <c r="F30" s="93">
        <v>3952</v>
      </c>
      <c r="G30" s="355">
        <f t="shared" si="2"/>
        <v>30.845141700404866</v>
      </c>
      <c r="H30" s="93">
        <v>9259</v>
      </c>
      <c r="I30" s="93">
        <v>11094</v>
      </c>
      <c r="J30" s="355">
        <f t="shared" si="3"/>
        <v>-16.540472327384165</v>
      </c>
    </row>
    <row r="31" spans="2:10" x14ac:dyDescent="0.2">
      <c r="B31" s="89"/>
      <c r="C31" s="17" t="s">
        <v>125</v>
      </c>
      <c r="D31" s="38">
        <v>19</v>
      </c>
      <c r="E31" s="93">
        <v>47309</v>
      </c>
      <c r="F31" s="93">
        <v>51469</v>
      </c>
      <c r="G31" s="355">
        <f t="shared" si="2"/>
        <v>-8.0825351182265024</v>
      </c>
      <c r="H31" s="93">
        <v>175870</v>
      </c>
      <c r="I31" s="93">
        <v>209731</v>
      </c>
      <c r="J31" s="355">
        <f t="shared" si="3"/>
        <v>-16.144966647753563</v>
      </c>
    </row>
    <row r="32" spans="2:10" x14ac:dyDescent="0.2">
      <c r="B32" s="89"/>
      <c r="C32" s="17" t="s">
        <v>126</v>
      </c>
      <c r="D32" s="38">
        <v>20</v>
      </c>
      <c r="E32" s="93">
        <v>25960</v>
      </c>
      <c r="F32" s="93">
        <v>28633</v>
      </c>
      <c r="G32" s="355">
        <f t="shared" si="2"/>
        <v>-9.3353822512485607</v>
      </c>
      <c r="H32" s="93">
        <v>77901</v>
      </c>
      <c r="I32" s="93">
        <v>78897</v>
      </c>
      <c r="J32" s="355">
        <f t="shared" si="3"/>
        <v>-1.2624054146545518</v>
      </c>
    </row>
    <row r="33" spans="2:10" x14ac:dyDescent="0.2">
      <c r="B33" s="89"/>
      <c r="C33" s="17" t="s">
        <v>127</v>
      </c>
      <c r="D33" s="38">
        <v>21</v>
      </c>
      <c r="E33" s="93">
        <v>14370</v>
      </c>
      <c r="F33" s="93">
        <v>21886</v>
      </c>
      <c r="G33" s="355">
        <f t="shared" si="2"/>
        <v>-34.341588229918671</v>
      </c>
      <c r="H33" s="93">
        <v>42544</v>
      </c>
      <c r="I33" s="93">
        <v>67054</v>
      </c>
      <c r="J33" s="355">
        <f t="shared" si="3"/>
        <v>-36.552629224207358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3463629</v>
      </c>
      <c r="F34" s="129">
        <f>SUM(F11:F33)</f>
        <v>3388946</v>
      </c>
      <c r="G34" s="357">
        <f t="shared" si="2"/>
        <v>2.2037235175774441</v>
      </c>
      <c r="H34" s="75">
        <f>SUM(H11:H33)</f>
        <v>9632399</v>
      </c>
      <c r="I34" s="75">
        <f>SUM(I11:I33)</f>
        <v>10942027</v>
      </c>
      <c r="J34" s="357">
        <f t="shared" si="3"/>
        <v>-11.968787867184034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2020-11-30T14:44:41Z</cp:lastPrinted>
  <dcterms:created xsi:type="dcterms:W3CDTF">2005-04-19T07:17:31Z</dcterms:created>
  <dcterms:modified xsi:type="dcterms:W3CDTF">2021-06-14T08:07:47Z</dcterms:modified>
</cp:coreProperties>
</file>