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L:\423\Referat\IM\AMSDRUCK\2020_endg_neu\"/>
    </mc:Choice>
  </mc:AlternateContent>
  <bookViews>
    <workbookView showHorizontalScroll="0" showVerticalScroll="0" xWindow="-15" yWindow="-15" windowWidth="6000" windowHeight="6990" tabRatio="855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5j" sheetId="10" r:id="rId11"/>
    <sheet name="Tab 6" sheetId="11" r:id="rId12"/>
    <sheet name="Tab 6a" sheetId="12" r:id="rId13"/>
    <sheet name="Tab 6b" sheetId="13" r:id="rId14"/>
    <sheet name="Tab 6c" sheetId="14" r:id="rId15"/>
    <sheet name="Tab 6j" sheetId="15" r:id="rId16"/>
    <sheet name="Tab 7" sheetId="16" r:id="rId17"/>
    <sheet name="Tab 7j" sheetId="17" r:id="rId18"/>
    <sheet name="Tab 8" sheetId="18" r:id="rId19"/>
    <sheet name="Tab 9" sheetId="23" r:id="rId20"/>
    <sheet name="Tab 10" sheetId="20" r:id="rId21"/>
    <sheet name="Tab 10a" sheetId="21" r:id="rId22"/>
    <sheet name="Tab 10j" sheetId="22" r:id="rId23"/>
    <sheet name="Parameter 1" sheetId="26" state="hidden" r:id="rId24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20">'Tab 10'!$B$1:$H$27</definedName>
    <definedName name="_xlnm.Print_Area" localSheetId="21">'Tab 10a'!$B$1:$J$33</definedName>
    <definedName name="_xlnm.Print_Area" localSheetId="22">'Tab 10j'!$B$1:$H$27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5j'!$B$1:$M$39</definedName>
    <definedName name="_xlnm.Print_Area" localSheetId="11">'Tab 6'!$B$1:$N$39</definedName>
    <definedName name="_xlnm.Print_Area" localSheetId="12">'Tab 6a'!$B$1:$J$34</definedName>
    <definedName name="_xlnm.Print_Area" localSheetId="13">'Tab 6b'!$B$1:$J$34</definedName>
    <definedName name="_xlnm.Print_Area" localSheetId="14">'Tab 6c'!$A$1:$L$44</definedName>
    <definedName name="_xlnm.Print_Area" localSheetId="15">'Tab 6j'!$B$1:$N$39</definedName>
    <definedName name="_xlnm.Print_Area" localSheetId="16">'Tab 7'!$B$1:$J$33</definedName>
    <definedName name="_xlnm.Print_Area" localSheetId="17">'Tab 7j'!$B$1:$J$33</definedName>
    <definedName name="_xlnm.Print_Area" localSheetId="18">'Tab 8'!$B$1:$I$36</definedName>
    <definedName name="_xlnm.Print_Area" localSheetId="19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62913" refMode="R1C1"/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H1" i="22"/>
  <c r="J1" i="21"/>
  <c r="H1" i="20"/>
  <c r="I1" i="23"/>
  <c r="I1" i="18"/>
  <c r="J1" i="17"/>
  <c r="J1" i="16"/>
  <c r="M1" i="15"/>
  <c r="L1" i="14"/>
  <c r="J1" i="13"/>
  <c r="J1" i="12"/>
  <c r="M1" i="11"/>
  <c r="M1" i="10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K19" i="2" s="1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9" i="2" s="1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3" i="21" s="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F25" i="22"/>
  <c r="G25" i="22"/>
  <c r="H25" i="22"/>
  <c r="E25" i="22"/>
  <c r="E27" i="22" s="1"/>
  <c r="K36" i="3"/>
  <c r="J34" i="3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G35" i="3" s="1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4" i="7" s="1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23" i="10"/>
  <c r="M24" i="10"/>
  <c r="M25" i="10"/>
  <c r="M26" i="10"/>
  <c r="M27" i="10"/>
  <c r="M28" i="10"/>
  <c r="M29" i="10"/>
  <c r="M30" i="10"/>
  <c r="M31" i="10"/>
  <c r="M32" i="10"/>
  <c r="M33" i="10"/>
  <c r="M34" i="10"/>
  <c r="M22" i="10"/>
  <c r="M13" i="10"/>
  <c r="M14" i="10"/>
  <c r="M15" i="10"/>
  <c r="M16" i="10"/>
  <c r="M17" i="10"/>
  <c r="M18" i="10"/>
  <c r="M19" i="10"/>
  <c r="M12" i="10"/>
  <c r="H35" i="10"/>
  <c r="I35" i="10"/>
  <c r="J35" i="10"/>
  <c r="K35" i="10"/>
  <c r="L35" i="10"/>
  <c r="G35" i="10"/>
  <c r="E35" i="10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J34" i="13"/>
  <c r="H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4" i="13" s="1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K35" i="15"/>
  <c r="J35" i="15"/>
  <c r="H35" i="15"/>
  <c r="G35" i="15"/>
  <c r="F35" i="15"/>
  <c r="E35" i="15"/>
  <c r="L12" i="15"/>
  <c r="L13" i="15"/>
  <c r="L14" i="15"/>
  <c r="L15" i="15"/>
  <c r="L16" i="15"/>
  <c r="L17" i="15"/>
  <c r="L18" i="15"/>
  <c r="L19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5" i="15"/>
  <c r="M39" i="15" s="1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7" i="17"/>
  <c r="J16" i="17"/>
  <c r="J15" i="17"/>
  <c r="J14" i="17"/>
  <c r="J13" i="17"/>
  <c r="J12" i="17"/>
  <c r="J11" i="17"/>
  <c r="J10" i="17"/>
  <c r="I33" i="17"/>
  <c r="H33" i="17"/>
  <c r="G33" i="17"/>
  <c r="F33" i="17"/>
  <c r="E33" i="17"/>
  <c r="G12" i="18"/>
  <c r="G35" i="18"/>
  <c r="H10" i="18"/>
  <c r="H11" i="18"/>
  <c r="F35" i="18"/>
  <c r="I12" i="18"/>
  <c r="I35" i="18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I15" i="23" s="1"/>
  <c r="G15" i="23"/>
  <c r="E15" i="23"/>
  <c r="D15" i="23"/>
  <c r="I14" i="23"/>
  <c r="I13" i="23"/>
  <c r="I12" i="23"/>
  <c r="I11" i="23"/>
  <c r="I10" i="23"/>
  <c r="F14" i="23"/>
  <c r="F13" i="23"/>
  <c r="F12" i="23"/>
  <c r="F11" i="23"/>
  <c r="F10" i="23"/>
  <c r="F15" i="23"/>
  <c r="G33" i="21" l="1"/>
  <c r="I36" i="18"/>
  <c r="G36" i="18"/>
  <c r="H35" i="18"/>
  <c r="F36" i="18"/>
  <c r="H12" i="18"/>
  <c r="H36" i="18" s="1"/>
  <c r="J33" i="17"/>
  <c r="J33" i="16"/>
  <c r="L35" i="15"/>
  <c r="L35" i="11"/>
  <c r="L36" i="14"/>
  <c r="H34" i="14"/>
  <c r="J34" i="12"/>
  <c r="G34" i="12"/>
  <c r="M35" i="10"/>
  <c r="M35" i="6"/>
  <c r="J34" i="9"/>
  <c r="G34" i="9"/>
  <c r="J34" i="8"/>
  <c r="G34" i="8"/>
  <c r="G34" i="7"/>
  <c r="H35" i="5"/>
  <c r="K35" i="5"/>
  <c r="K34" i="3"/>
  <c r="J35" i="3"/>
  <c r="H34" i="3"/>
  <c r="H36" i="14"/>
  <c r="L34" i="14"/>
  <c r="H26" i="5"/>
  <c r="K26" i="5"/>
</calcChain>
</file>

<file path=xl/sharedStrings.xml><?xml version="1.0" encoding="utf-8"?>
<sst xmlns="http://schemas.openxmlformats.org/spreadsheetml/2006/main" count="1472" uniqueCount="374">
  <si>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</si>
  <si>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</si>
  <si>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</si>
  <si>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</si>
  <si>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</si>
  <si>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</si>
  <si>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</si>
  <si>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</si>
  <si>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</si>
  <si>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</si>
  <si>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</si>
  <si>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</si>
  <si>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</si>
  <si>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</si>
  <si>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</si>
  <si>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</si>
  <si>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</si>
  <si>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</si>
  <si>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</si>
  <si>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</si>
  <si>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</si>
  <si>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</si>
  <si>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</si>
  <si>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</si>
  <si>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</si>
  <si>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</si>
  <si>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</si>
  <si>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</si>
  <si>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</si>
  <si>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</si>
  <si>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</si>
  <si>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</si>
  <si>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</si>
  <si>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</si>
  <si>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</si>
  <si>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</si>
  <si>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</si>
  <si>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</si>
  <si>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</si>
  <si>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</si>
  <si>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</si>
  <si>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</si>
  <si>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</si>
  <si>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</si>
  <si>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</si>
  <si>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</si>
  <si>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</si>
  <si>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</si>
  <si>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</si>
  <si>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</si>
  <si>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</si>
  <si>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</si>
  <si>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</si>
  <si>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</si>
  <si>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</si>
  <si>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</si>
  <si>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</si>
  <si>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</si>
  <si>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</si>
  <si>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</si>
  <si>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</si>
  <si>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</si>
  <si>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</si>
  <si>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</si>
  <si>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</si>
  <si>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</si>
  <si>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</si>
  <si>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</si>
  <si>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</si>
  <si>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</si>
  <si>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</si>
  <si>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</si>
  <si>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</si>
  <si>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</si>
  <si>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</si>
  <si>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</si>
  <si>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</si>
  <si>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</si>
  <si>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</si>
  <si>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</si>
  <si>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</si>
  <si>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</si>
  <si>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</si>
  <si>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</si>
  <si>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</si>
  <si>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</si>
  <si>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</si>
  <si>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</si>
  <si>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</si>
  <si>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</si>
  <si>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</si>
  <si>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</si>
  <si>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</si>
  <si>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</si>
  <si>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</si>
  <si>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</si>
  <si>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</si>
  <si>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</si>
  <si>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</si>
  <si>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</si>
  <si>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</si>
  <si>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</si>
  <si>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</si>
  <si>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</si>
  <si>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</si>
  <si>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</si>
  <si>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</si>
  <si>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</si>
  <si>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</si>
  <si>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</si>
  <si>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</si>
  <si>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</si>
  <si>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</si>
  <si>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</si>
  <si>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</si>
  <si>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</si>
  <si>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</si>
  <si>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</si>
  <si>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</si>
  <si>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</si>
  <si>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</si>
  <si>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</si>
  <si>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</si>
  <si>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</si>
  <si>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</si>
  <si>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</si>
  <si>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</si>
  <si>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</si>
  <si>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</si>
  <si>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</si>
  <si>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</si>
  <si>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</si>
  <si>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</si>
  <si>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</si>
  <si>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</si>
  <si>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5j: Gesamtaufkommen von Mineralölprodukten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</si>
  <si>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</si>
  <si>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</si>
  <si>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</si>
  <si>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</si>
  <si>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</si>
  <si>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</si>
  <si>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</si>
  <si>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</si>
  <si>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</si>
  <si>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</si>
  <si>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</si>
  <si>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</si>
  <si>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</si>
  <si>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</si>
  <si>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</si>
  <si>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</si>
  <si>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</si>
  <si>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</si>
  <si>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</si>
  <si>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</si>
  <si>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</si>
  <si>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   Ottokraftstoffen und Heizöl schwer siehe Tabelle 6c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</si>
  <si>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</si>
  <si>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</si>
  <si>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</si>
  <si>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</si>
  <si>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</si>
  <si>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</si>
  <si>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</si>
  <si>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</si>
  <si>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</si>
  <si>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</si>
  <si>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</si>
  <si>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</si>
  <si>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</si>
  <si>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</si>
  <si>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</si>
  <si>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</si>
  <si>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</si>
  <si>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</si>
  <si>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</si>
  <si>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</si>
  <si>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</si>
  <si>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</si>
  <si>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6j: Abgänge und Inlandsablieferungen von Mineralölprodukten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</si>
  <si>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</si>
  <si>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</si>
  <si>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</si>
  <si>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</si>
  <si>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</si>
  <si>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</si>
  <si>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</si>
  <si>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</si>
  <si>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</si>
  <si>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</si>
  <si>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</si>
  <si>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</si>
  <si>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</si>
  <si>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</si>
  <si>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7j: Inlandsablieferungen nach ausgewählten Verwendungssektoren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</si>
  <si>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</si>
  <si>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</si>
  <si>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</si>
  <si>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</si>
  <si>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</si>
  <si>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</si>
  <si>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</si>
  <si>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</si>
  <si>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</si>
  <si>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</si>
  <si>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</si>
  <si>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</si>
  <si>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</si>
  <si>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</si>
  <si>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</si>
  <si>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</si>
  <si>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</si>
  <si>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</si>
  <si>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</si>
  <si>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</si>
  <si>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</si>
  <si>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</si>
  <si>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</si>
  <si>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</si>
  <si>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</si>
  <si>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</si>
  <si>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</si>
  <si>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</si>
  <si>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</si>
  <si>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</si>
  <si>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</si>
  <si>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</si>
  <si>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</si>
  <si>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</si>
  <si>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</si>
  <si>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</si>
  <si>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</si>
  <si>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</si>
  <si>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</si>
  <si>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</si>
  <si>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</si>
  <si>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</si>
  <si>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</si>
  <si>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</si>
  <si>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</si>
  <si>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>2710 19 85</t>
  </si>
  <si>
    <t xml:space="preserve"> Metallbearbeitungsöle</t>
  </si>
  <si>
    <t>2710 19 91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</si>
  <si>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</si>
  <si>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</si>
  <si>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</si>
  <si>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</si>
  <si>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</si>
  <si>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</si>
  <si>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</si>
  <si>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</si>
  <si>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</si>
  <si>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</si>
  <si>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</si>
  <si>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</si>
  <si>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</si>
  <si>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</si>
  <si>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</si>
  <si>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</si>
  <si>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</si>
  <si>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</si>
  <si>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</si>
  <si>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</si>
  <si>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</si>
  <si>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</si>
  <si>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</si>
  <si>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</si>
  <si>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</si>
  <si>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</si>
  <si>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</si>
  <si>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</si>
  <si>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</si>
  <si>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</si>
  <si>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</si>
  <si>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</si>
  <si>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</si>
  <si>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</si>
  <si>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Tabelle 10j: Raffinerieerzeugung, Einfuhr, Ausfuhr und Inlandsablieferungen von Schmierstoffen</t>
  </si>
  <si>
    <t>2710 19 88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</si>
  <si>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</si>
  <si>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</si>
  <si>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</si>
  <si>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</si>
  <si>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</si>
  <si>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</si>
  <si>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</si>
  <si>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 xml:space="preserve">Schmierstoffe*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</si>
  <si>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</si>
  <si>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</si>
  <si>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</si>
  <si>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</si>
  <si>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</si>
  <si>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</si>
  <si>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</si>
  <si>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</si>
  <si>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</si>
  <si>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</si>
  <si>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</si>
  <si>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</si>
  <si>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</si>
  <si>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</si>
  <si>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</si>
  <si>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</si>
  <si>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</si>
  <si>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</si>
  <si>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</si>
  <si>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</si>
  <si>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</si>
  <si>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</si>
  <si>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</si>
  <si>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</si>
  <si>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</si>
  <si>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</si>
  <si>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</si>
  <si>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</si>
  <si>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</si>
  <si>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</si>
  <si>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</si>
  <si>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</si>
  <si>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</si>
  <si>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</si>
  <si>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</si>
  <si>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</si>
  <si>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</si>
  <si>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</si>
  <si>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</si>
  <si>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</si>
  <si>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</si>
  <si>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</si>
  <si>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</si>
  <si>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</si>
  <si>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</si>
  <si>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</si>
  <si>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</si>
  <si>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</si>
  <si>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</si>
  <si>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</si>
  <si>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</si>
  <si>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</si>
  <si>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</si>
  <si>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</si>
  <si>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</si>
  <si>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</si>
  <si>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</si>
  <si>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</si>
  <si>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</si>
  <si>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</si>
  <si>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</si>
  <si>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</si>
  <si>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</si>
  <si>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</si>
  <si>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</si>
  <si>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</si>
  <si>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</si>
  <si>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</si>
  <si>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</si>
  <si>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</si>
  <si>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</si>
  <si>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</si>
  <si>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</si>
  <si>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</si>
  <si>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</si>
  <si>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</si>
  <si>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</si>
  <si>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Russische Föderation</t>
  </si>
  <si>
    <t xml:space="preserve">Großbritannien               </t>
  </si>
  <si>
    <t xml:space="preserve">Norwegen                     </t>
  </si>
  <si>
    <t>Kasachstan</t>
  </si>
  <si>
    <t xml:space="preserve">USA                          </t>
  </si>
  <si>
    <t xml:space="preserve">Nigeria                      </t>
  </si>
  <si>
    <t>Juni 2020</t>
  </si>
  <si>
    <t xml:space="preserve"> Januar bis Juni 2020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</si>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</sst>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16">
    <xf numFmtId="0" fontId="0" fillId="0" borderId="0" xfId="0"/>
    <xf numFmtId="0" fontId="3" fillId="2" borderId="0" xfId="6" applyFill="1"/>
    <xf numFmtId="0" fontId="4" fillId="2" borderId="0" xfId="6" applyFont="1" applyFill="1" applyAlignment="1">
      <alignment horizontal="centerContinuous"/>
    </xf>
    <xf numFmtId="0" fontId="3" fillId="2" borderId="0" xfId="6" applyFill="1" applyAlignment="1">
      <alignment horizontal="centerContinuous"/>
    </xf>
    <xf numFmtId="0" fontId="3" fillId="3" borderId="0" xfId="6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2" fillId="2" borderId="0" xfId="3" applyFill="1" applyAlignment="1">
      <alignment horizontal="centerContinuous"/>
    </xf>
    <xf numFmtId="0" fontId="2" fillId="2" borderId="0" xfId="3" applyFill="1"/>
    <xf numFmtId="0" fontId="2" fillId="2" borderId="0" xfId="3" applyFill="1" applyAlignment="1">
      <alignment horizontal="right"/>
    </xf>
    <xf numFmtId="0" fontId="2" fillId="2" borderId="1" xfId="3" applyFill="1" applyBorder="1"/>
    <xf numFmtId="0" fontId="2" fillId="2" borderId="1" xfId="3" applyFill="1" applyBorder="1" applyAlignment="1">
      <alignment horizontal="center"/>
    </xf>
    <xf numFmtId="0" fontId="2" fillId="2" borderId="2" xfId="3" applyFill="1" applyBorder="1"/>
    <xf numFmtId="0" fontId="2" fillId="2" borderId="3" xfId="3" applyFill="1" applyBorder="1"/>
    <xf numFmtId="0" fontId="2" fillId="2" borderId="4" xfId="3" applyFill="1" applyBorder="1"/>
    <xf numFmtId="0" fontId="2" fillId="2" borderId="2" xfId="3" applyFill="1" applyBorder="1" applyAlignment="1">
      <alignment horizontal="centerContinuous"/>
    </xf>
    <xf numFmtId="0" fontId="2" fillId="2" borderId="4" xfId="3" applyFill="1" applyBorder="1" applyAlignment="1">
      <alignment horizontal="centerContinuous"/>
    </xf>
    <xf numFmtId="0" fontId="2" fillId="2" borderId="5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2" fillId="2" borderId="6" xfId="3" applyFill="1" applyBorder="1" applyAlignment="1">
      <alignment horizontal="centerContinuous"/>
    </xf>
    <xf numFmtId="0" fontId="2" fillId="2" borderId="8" xfId="3" applyFill="1" applyBorder="1" applyAlignment="1">
      <alignment horizontal="centerContinuous"/>
    </xf>
    <xf numFmtId="0" fontId="2" fillId="2" borderId="5" xfId="3" applyFill="1" applyBorder="1" applyAlignment="1">
      <alignment horizontal="centerContinuous"/>
    </xf>
    <xf numFmtId="0" fontId="2" fillId="2" borderId="9" xfId="3" applyFill="1" applyBorder="1"/>
    <xf numFmtId="0" fontId="2" fillId="2" borderId="10" xfId="3" applyFill="1" applyBorder="1"/>
    <xf numFmtId="0" fontId="2" fillId="2" borderId="9" xfId="3" applyFill="1" applyBorder="1" applyAlignment="1">
      <alignment horizontal="centerContinuous"/>
    </xf>
    <xf numFmtId="0" fontId="2" fillId="2" borderId="10" xfId="3" applyFill="1" applyBorder="1" applyAlignment="1">
      <alignment horizontal="centerContinuous"/>
    </xf>
    <xf numFmtId="0" fontId="2" fillId="2" borderId="11" xfId="3" applyFill="1" applyBorder="1" applyAlignment="1">
      <alignment horizontal="center"/>
    </xf>
    <xf numFmtId="0" fontId="2" fillId="2" borderId="12" xfId="3" applyFill="1" applyBorder="1" applyAlignment="1">
      <alignment horizontal="centerContinuous"/>
    </xf>
    <xf numFmtId="0" fontId="2" fillId="2" borderId="13" xfId="3" applyFill="1" applyBorder="1" applyAlignment="1">
      <alignment horizontal="centerContinuous"/>
    </xf>
    <xf numFmtId="0" fontId="2" fillId="2" borderId="15" xfId="3" quotePrefix="1" applyFill="1" applyBorder="1" applyAlignment="1">
      <alignment horizontal="center"/>
    </xf>
    <xf numFmtId="0" fontId="2" fillId="2" borderId="12" xfId="3" applyFill="1" applyBorder="1"/>
    <xf numFmtId="0" fontId="2" fillId="2" borderId="13" xfId="3" applyFill="1" applyBorder="1"/>
    <xf numFmtId="0" fontId="2" fillId="2" borderId="14" xfId="3" applyFill="1" applyBorder="1" applyAlignment="1">
      <alignment horizontal="center"/>
    </xf>
    <xf numFmtId="0" fontId="2" fillId="2" borderId="10" xfId="3" applyFill="1" applyBorder="1" applyAlignment="1">
      <alignment horizontal="center"/>
    </xf>
    <xf numFmtId="0" fontId="2" fillId="2" borderId="2" xfId="3" applyFill="1" applyBorder="1" applyAlignment="1">
      <alignment horizontal="center"/>
    </xf>
    <xf numFmtId="3" fontId="2" fillId="2" borderId="11" xfId="3" applyNumberFormat="1" applyFill="1" applyBorder="1" applyAlignment="1">
      <alignment horizontal="center"/>
    </xf>
    <xf numFmtId="0" fontId="2" fillId="2" borderId="15" xfId="3" applyFill="1" applyBorder="1" applyAlignment="1">
      <alignment horizontal="center"/>
    </xf>
    <xf numFmtId="3" fontId="2" fillId="2" borderId="12" xfId="3" applyNumberFormat="1" applyFill="1" applyBorder="1"/>
    <xf numFmtId="3" fontId="2" fillId="2" borderId="13" xfId="3" applyNumberFormat="1" applyFill="1" applyBorder="1"/>
    <xf numFmtId="3" fontId="2" fillId="2" borderId="15" xfId="3" applyNumberFormat="1" applyFill="1" applyBorder="1"/>
    <xf numFmtId="3" fontId="2" fillId="2" borderId="9" xfId="3" applyNumberFormat="1" applyFill="1" applyBorder="1"/>
    <xf numFmtId="3" fontId="2" fillId="2" borderId="10" xfId="3" applyNumberFormat="1" applyFill="1" applyBorder="1"/>
    <xf numFmtId="3" fontId="2" fillId="2" borderId="11" xfId="3" applyNumberFormat="1" applyFill="1" applyBorder="1"/>
    <xf numFmtId="3" fontId="9" fillId="2" borderId="13" xfId="3" applyNumberFormat="1" applyFont="1" applyFill="1" applyBorder="1"/>
    <xf numFmtId="0" fontId="7" fillId="4" borderId="6" xfId="3" applyFont="1" applyFill="1" applyBorder="1"/>
    <xf numFmtId="0" fontId="7" fillId="4" borderId="8" xfId="3" applyFont="1" applyFill="1" applyBorder="1"/>
    <xf numFmtId="0" fontId="2" fillId="4" borderId="14" xfId="3" applyFont="1" applyFill="1" applyBorder="1" applyAlignment="1">
      <alignment horizontal="center"/>
    </xf>
    <xf numFmtId="3" fontId="7" fillId="4" borderId="12" xfId="3" applyNumberFormat="1" applyFont="1" applyFill="1" applyBorder="1"/>
    <xf numFmtId="3" fontId="7" fillId="4" borderId="13" xfId="3" applyNumberFormat="1" applyFont="1" applyFill="1" applyBorder="1"/>
    <xf numFmtId="0" fontId="7" fillId="2" borderId="0" xfId="3" applyFont="1" applyFill="1"/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0" fontId="2" fillId="2" borderId="0" xfId="4" applyFill="1" applyAlignment="1">
      <alignment horizontal="centerContinuous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>
      <alignment horizontal="right"/>
    </xf>
    <xf numFmtId="0" fontId="2" fillId="2" borderId="1" xfId="4" applyFill="1" applyBorder="1"/>
    <xf numFmtId="0" fontId="2" fillId="2" borderId="1" xfId="4" applyFill="1" applyBorder="1" applyAlignment="1">
      <alignment horizontal="center"/>
    </xf>
    <xf numFmtId="0" fontId="2" fillId="2" borderId="2" xfId="4" applyFill="1" applyBorder="1"/>
    <xf numFmtId="0" fontId="2" fillId="2" borderId="3" xfId="4" applyFill="1" applyBorder="1"/>
    <xf numFmtId="0" fontId="2" fillId="2" borderId="4" xfId="4" applyFill="1" applyBorder="1"/>
    <xf numFmtId="0" fontId="2" fillId="2" borderId="2" xfId="4" applyFill="1" applyBorder="1" applyAlignment="1">
      <alignment horizontal="centerContinuous"/>
    </xf>
    <xf numFmtId="0" fontId="2" fillId="2" borderId="6" xfId="4" applyFill="1" applyBorder="1" applyAlignment="1">
      <alignment horizontal="centerContinuous"/>
    </xf>
    <xf numFmtId="0" fontId="2" fillId="2" borderId="7" xfId="4" applyFill="1" applyBorder="1" applyAlignment="1">
      <alignment horizontal="centerContinuous"/>
    </xf>
    <xf numFmtId="0" fontId="2" fillId="2" borderId="8" xfId="4" applyFill="1" applyBorder="1" applyAlignment="1">
      <alignment horizontal="centerContinuous"/>
    </xf>
    <xf numFmtId="0" fontId="2" fillId="2" borderId="3" xfId="4" applyFill="1" applyBorder="1" applyAlignment="1">
      <alignment horizontal="centerContinuous"/>
    </xf>
    <xf numFmtId="0" fontId="2" fillId="2" borderId="5" xfId="4" applyFill="1" applyBorder="1" applyAlignment="1">
      <alignment horizontal="center"/>
    </xf>
    <xf numFmtId="0" fontId="2" fillId="2" borderId="9" xfId="4" applyFill="1" applyBorder="1"/>
    <xf numFmtId="0" fontId="2" fillId="2" borderId="10" xfId="4" applyFill="1" applyBorder="1"/>
    <xf numFmtId="0" fontId="2" fillId="2" borderId="9" xfId="4" applyFill="1" applyBorder="1" applyAlignment="1">
      <alignment horizontal="centerContinuous"/>
    </xf>
    <xf numFmtId="0" fontId="2" fillId="2" borderId="11" xfId="4" applyFill="1" applyBorder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Border="1" applyAlignment="1">
      <alignment horizontal="centerContinuous"/>
    </xf>
    <xf numFmtId="0" fontId="9" fillId="2" borderId="10" xfId="4" applyFont="1" applyFill="1" applyBorder="1" applyAlignment="1">
      <alignment horizontal="centerContinuous"/>
    </xf>
    <xf numFmtId="0" fontId="2" fillId="2" borderId="12" xfId="4" applyFill="1" applyBorder="1" applyAlignment="1">
      <alignment horizontal="centerContinuous"/>
    </xf>
    <xf numFmtId="0" fontId="2" fillId="2" borderId="1" xfId="4" applyFill="1" applyBorder="1" applyAlignment="1">
      <alignment horizontal="centerContinuous"/>
    </xf>
    <xf numFmtId="0" fontId="2" fillId="2" borderId="12" xfId="4" quotePrefix="1" applyFill="1" applyBorder="1" applyAlignment="1">
      <alignment horizontal="centerContinuous"/>
    </xf>
    <xf numFmtId="0" fontId="9" fillId="2" borderId="13" xfId="4" applyFont="1" applyFill="1" applyBorder="1" applyAlignment="1">
      <alignment horizontal="centerContinuous"/>
    </xf>
    <xf numFmtId="0" fontId="2" fillId="2" borderId="12" xfId="4" applyFill="1" applyBorder="1"/>
    <xf numFmtId="0" fontId="2" fillId="2" borderId="13" xfId="4" applyFill="1" applyBorder="1"/>
    <xf numFmtId="0" fontId="2" fillId="2" borderId="14" xfId="4" applyFill="1" applyBorder="1" applyAlignment="1">
      <alignment horizontal="center"/>
    </xf>
    <xf numFmtId="0" fontId="9" fillId="2" borderId="8" xfId="4" applyFont="1" applyFill="1" applyBorder="1" applyAlignment="1">
      <alignment horizontal="centerContinuous"/>
    </xf>
    <xf numFmtId="0" fontId="2" fillId="2" borderId="10" xfId="4" applyFill="1" applyBorder="1" applyAlignment="1">
      <alignment horizontal="center"/>
    </xf>
    <xf numFmtId="0" fontId="2" fillId="2" borderId="2" xfId="4" applyFill="1" applyBorder="1" applyAlignment="1">
      <alignment horizontal="center"/>
    </xf>
    <xf numFmtId="0" fontId="2" fillId="2" borderId="9" xfId="4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9" fillId="2" borderId="4" xfId="4" applyFont="1" applyFill="1" applyBorder="1"/>
    <xf numFmtId="0" fontId="2" fillId="2" borderId="15" xfId="4" applyFill="1" applyBorder="1" applyAlignment="1">
      <alignment horizontal="center"/>
    </xf>
    <xf numFmtId="3" fontId="2" fillId="2" borderId="12" xfId="4" applyNumberFormat="1" applyFill="1" applyBorder="1"/>
    <xf numFmtId="0" fontId="9" fillId="2" borderId="13" xfId="4" applyFont="1" applyFill="1" applyBorder="1"/>
    <xf numFmtId="0" fontId="9" fillId="2" borderId="10" xfId="4" applyFont="1" applyFill="1" applyBorder="1"/>
    <xf numFmtId="0" fontId="7" fillId="4" borderId="6" xfId="4" applyFont="1" applyFill="1" applyBorder="1"/>
    <xf numFmtId="0" fontId="2" fillId="4" borderId="8" xfId="4" applyFill="1" applyBorder="1"/>
    <xf numFmtId="0" fontId="2" fillId="4" borderId="14" xfId="4" applyFill="1" applyBorder="1" applyAlignment="1">
      <alignment horizontal="center"/>
    </xf>
    <xf numFmtId="3" fontId="7" fillId="4" borderId="12" xfId="4" applyNumberFormat="1" applyFont="1" applyFill="1" applyBorder="1"/>
    <xf numFmtId="0" fontId="7" fillId="4" borderId="13" xfId="4" applyFont="1" applyFill="1" applyBorder="1"/>
    <xf numFmtId="0" fontId="2" fillId="2" borderId="0" xfId="4" applyFill="1" applyBorder="1"/>
    <xf numFmtId="3" fontId="2" fillId="2" borderId="2" xfId="4" applyNumberFormat="1" applyFill="1" applyBorder="1"/>
    <xf numFmtId="0" fontId="2" fillId="2" borderId="11" xfId="4" quotePrefix="1" applyFill="1" applyBorder="1" applyAlignment="1">
      <alignment horizontal="center"/>
    </xf>
    <xf numFmtId="0" fontId="9" fillId="2" borderId="0" xfId="4" applyFont="1" applyFill="1"/>
    <xf numFmtId="0" fontId="7" fillId="4" borderId="15" xfId="4" quotePrefix="1" applyFont="1" applyFill="1" applyBorder="1" applyAlignment="1">
      <alignment horizontal="center"/>
    </xf>
    <xf numFmtId="0" fontId="7" fillId="4" borderId="7" xfId="4" applyFont="1" applyFill="1" applyBorder="1"/>
    <xf numFmtId="0" fontId="7" fillId="4" borderId="8" xfId="4" applyFont="1" applyFill="1" applyBorder="1"/>
    <xf numFmtId="0" fontId="2" fillId="2" borderId="0" xfId="5" applyFill="1" applyAlignment="1">
      <alignment horizontal="centerContinuous"/>
    </xf>
    <xf numFmtId="0" fontId="2" fillId="2" borderId="0" xfId="5" applyFill="1"/>
    <xf numFmtId="0" fontId="2" fillId="2" borderId="0" xfId="5" applyFill="1" applyAlignment="1">
      <alignment horizontal="right"/>
    </xf>
    <xf numFmtId="0" fontId="2" fillId="2" borderId="1" xfId="5" applyFill="1" applyBorder="1"/>
    <xf numFmtId="0" fontId="2" fillId="2" borderId="1" xfId="5" applyFill="1" applyBorder="1" applyAlignment="1">
      <alignment horizontal="center"/>
    </xf>
    <xf numFmtId="0" fontId="2" fillId="2" borderId="2" xfId="5" applyFill="1" applyBorder="1"/>
    <xf numFmtId="0" fontId="2" fillId="2" borderId="4" xfId="5" applyFill="1" applyBorder="1"/>
    <xf numFmtId="0" fontId="2" fillId="2" borderId="2" xfId="5" applyFill="1" applyBorder="1" applyAlignment="1">
      <alignment horizontal="centerContinuous"/>
    </xf>
    <xf numFmtId="0" fontId="2" fillId="2" borderId="5" xfId="5" applyFill="1" applyBorder="1" applyAlignment="1">
      <alignment horizontal="center"/>
    </xf>
    <xf numFmtId="0" fontId="2" fillId="2" borderId="5" xfId="5" applyFill="1" applyBorder="1" applyAlignment="1">
      <alignment horizontal="centerContinuous"/>
    </xf>
    <xf numFmtId="0" fontId="2" fillId="2" borderId="9" xfId="5" applyFill="1" applyBorder="1"/>
    <xf numFmtId="0" fontId="2" fillId="2" borderId="10" xfId="5" applyFill="1" applyBorder="1"/>
    <xf numFmtId="0" fontId="2" fillId="2" borderId="9" xfId="5" applyFill="1" applyBorder="1" applyAlignment="1">
      <alignment horizontal="centerContinuous"/>
    </xf>
    <xf numFmtId="0" fontId="2" fillId="2" borderId="11" xfId="5" applyFill="1" applyBorder="1" applyAlignment="1">
      <alignment horizontal="center"/>
    </xf>
    <xf numFmtId="0" fontId="2" fillId="2" borderId="10" xfId="5" applyFill="1" applyBorder="1" applyAlignment="1">
      <alignment horizontal="center"/>
    </xf>
    <xf numFmtId="0" fontId="2" fillId="2" borderId="15" xfId="5" applyFill="1" applyBorder="1" applyAlignment="1">
      <alignment horizontal="center"/>
    </xf>
    <xf numFmtId="0" fontId="2" fillId="2" borderId="12" xfId="5" applyFill="1" applyBorder="1"/>
    <xf numFmtId="0" fontId="2" fillId="2" borderId="13" xfId="5" applyFill="1" applyBorder="1"/>
    <xf numFmtId="0" fontId="2" fillId="2" borderId="6" xfId="5" applyFill="1" applyBorder="1" applyAlignment="1">
      <alignment horizontal="centerContinuous"/>
    </xf>
    <xf numFmtId="0" fontId="2" fillId="2" borderId="14" xfId="5" applyFill="1" applyBorder="1" applyAlignment="1">
      <alignment horizontal="center"/>
    </xf>
    <xf numFmtId="0" fontId="2" fillId="2" borderId="2" xfId="5" applyFill="1" applyBorder="1" applyAlignment="1">
      <alignment horizontal="center"/>
    </xf>
    <xf numFmtId="0" fontId="7" fillId="4" borderId="6" xfId="5" applyFont="1" applyFill="1" applyBorder="1"/>
    <xf numFmtId="0" fontId="2" fillId="4" borderId="8" xfId="5" applyFill="1" applyBorder="1"/>
    <xf numFmtId="0" fontId="2" fillId="4" borderId="14" xfId="5" applyFill="1" applyBorder="1" applyAlignment="1">
      <alignment horizontal="center"/>
    </xf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3" fontId="2" fillId="2" borderId="0" xfId="2" applyNumberFormat="1" applyFill="1" applyBorder="1" applyAlignment="1">
      <alignment horizontal="centerContinuous"/>
    </xf>
    <xf numFmtId="0" fontId="2" fillId="2" borderId="0" xfId="2" applyFill="1" applyAlignment="1">
      <alignment horizontal="centerContinuous"/>
    </xf>
    <xf numFmtId="0" fontId="1" fillId="2" borderId="0" xfId="2" applyFont="1" applyFill="1" applyAlignment="1">
      <alignment horizontal="centerContinuous"/>
    </xf>
    <xf numFmtId="0" fontId="2" fillId="2" borderId="0" xfId="2" applyFill="1"/>
    <xf numFmtId="0" fontId="2" fillId="2" borderId="0" xfId="2" applyFont="1" applyFill="1"/>
    <xf numFmtId="3" fontId="2" fillId="2" borderId="0" xfId="2" applyNumberFormat="1" applyFill="1" applyBorder="1"/>
    <xf numFmtId="165" fontId="8" fillId="2" borderId="0" xfId="2" quotePrefix="1" applyNumberFormat="1" applyFont="1" applyFill="1" applyAlignment="1">
      <alignment horizontal="center"/>
    </xf>
    <xf numFmtId="0" fontId="1" fillId="2" borderId="0" xfId="2" applyFont="1" applyFill="1" applyAlignment="1">
      <alignment horizontal="center"/>
    </xf>
    <xf numFmtId="0" fontId="2" fillId="2" borderId="0" xfId="2" applyFill="1" applyAlignment="1">
      <alignment horizontal="right"/>
    </xf>
    <xf numFmtId="0" fontId="2" fillId="2" borderId="1" xfId="2" applyFill="1" applyBorder="1"/>
    <xf numFmtId="0" fontId="2" fillId="2" borderId="1" xfId="2" applyFill="1" applyBorder="1" applyAlignment="1">
      <alignment horizontal="center"/>
    </xf>
    <xf numFmtId="0" fontId="2" fillId="2" borderId="2" xfId="2" applyFill="1" applyBorder="1"/>
    <xf numFmtId="0" fontId="2" fillId="2" borderId="4" xfId="2" applyFill="1" applyBorder="1"/>
    <xf numFmtId="0" fontId="2" fillId="2" borderId="5" xfId="2" applyFill="1" applyBorder="1" applyAlignment="1">
      <alignment horizontal="center"/>
    </xf>
    <xf numFmtId="0" fontId="2" fillId="2" borderId="5" xfId="2" applyFill="1" applyBorder="1"/>
    <xf numFmtId="0" fontId="2" fillId="2" borderId="9" xfId="2" applyFill="1" applyBorder="1"/>
    <xf numFmtId="0" fontId="2" fillId="2" borderId="10" xfId="2" applyFill="1" applyBorder="1"/>
    <xf numFmtId="0" fontId="2" fillId="2" borderId="11" xfId="2" applyFill="1" applyBorder="1" applyAlignment="1">
      <alignment horizontal="center"/>
    </xf>
    <xf numFmtId="0" fontId="2" fillId="2" borderId="15" xfId="2" applyFill="1" applyBorder="1" applyAlignment="1">
      <alignment horizontal="center"/>
    </xf>
    <xf numFmtId="0" fontId="2" fillId="2" borderId="12" xfId="2" applyFill="1" applyBorder="1"/>
    <xf numFmtId="0" fontId="2" fillId="2" borderId="13" xfId="2" applyFill="1" applyBorder="1"/>
    <xf numFmtId="0" fontId="2" fillId="2" borderId="15" xfId="2" quotePrefix="1" applyFill="1" applyBorder="1" applyAlignment="1">
      <alignment horizontal="center"/>
    </xf>
    <xf numFmtId="0" fontId="2" fillId="2" borderId="14" xfId="2" applyFill="1" applyBorder="1" applyAlignment="1">
      <alignment horizontal="center"/>
    </xf>
    <xf numFmtId="0" fontId="2" fillId="2" borderId="5" xfId="2" quotePrefix="1" applyFill="1" applyBorder="1" applyAlignment="1">
      <alignment horizontal="center"/>
    </xf>
    <xf numFmtId="3" fontId="2" fillId="2" borderId="11" xfId="2" applyNumberFormat="1" applyFill="1" applyBorder="1"/>
    <xf numFmtId="3" fontId="2" fillId="2" borderId="5" xfId="2" applyNumberFormat="1" applyFill="1" applyBorder="1"/>
    <xf numFmtId="3" fontId="2" fillId="2" borderId="15" xfId="2" applyNumberFormat="1" applyFill="1" applyBorder="1"/>
    <xf numFmtId="3" fontId="2" fillId="2" borderId="14" xfId="2" applyNumberFormat="1" applyFill="1" applyBorder="1"/>
    <xf numFmtId="0" fontId="2" fillId="2" borderId="15" xfId="2" applyFill="1" applyBorder="1" applyAlignment="1">
      <alignment horizontal="centerContinuous"/>
    </xf>
    <xf numFmtId="0" fontId="2" fillId="2" borderId="11" xfId="2" quotePrefix="1" applyFill="1" applyBorder="1" applyAlignment="1">
      <alignment horizontal="center"/>
    </xf>
    <xf numFmtId="3" fontId="2" fillId="2" borderId="6" xfId="2" applyNumberFormat="1" applyFill="1" applyBorder="1" applyAlignment="1">
      <alignment horizontal="centerContinuous"/>
    </xf>
    <xf numFmtId="3" fontId="2" fillId="2" borderId="8" xfId="2" applyNumberFormat="1" applyFill="1" applyBorder="1" applyAlignment="1">
      <alignment horizontal="centerContinuous"/>
    </xf>
    <xf numFmtId="0" fontId="2" fillId="2" borderId="11" xfId="2" applyFill="1" applyBorder="1"/>
    <xf numFmtId="0" fontId="2" fillId="2" borderId="15" xfId="2" applyFill="1" applyBorder="1"/>
    <xf numFmtId="0" fontId="2" fillId="2" borderId="6" xfId="2" applyFill="1" applyBorder="1"/>
    <xf numFmtId="0" fontId="7" fillId="4" borderId="5" xfId="2" quotePrefix="1" applyFont="1" applyFill="1" applyBorder="1" applyAlignment="1">
      <alignment horizontal="center"/>
    </xf>
    <xf numFmtId="0" fontId="7" fillId="4" borderId="6" xfId="2" applyFont="1" applyFill="1" applyBorder="1"/>
    <xf numFmtId="0" fontId="7" fillId="4" borderId="14" xfId="2" quotePrefix="1" applyFont="1" applyFill="1" applyBorder="1" applyAlignment="1">
      <alignment horizontal="center"/>
    </xf>
    <xf numFmtId="3" fontId="7" fillId="4" borderId="14" xfId="2" applyNumberFormat="1" applyFont="1" applyFill="1" applyBorder="1"/>
    <xf numFmtId="0" fontId="2" fillId="2" borderId="14" xfId="2" quotePrefix="1" applyFill="1" applyBorder="1" applyAlignment="1">
      <alignment horizontal="center"/>
    </xf>
    <xf numFmtId="3" fontId="2" fillId="2" borderId="0" xfId="2" applyNumberFormat="1" applyFill="1"/>
    <xf numFmtId="0" fontId="2" fillId="4" borderId="14" xfId="2" quotePrefix="1" applyFill="1" applyBorder="1" applyAlignment="1">
      <alignment horizontal="center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3" fontId="7" fillId="4" borderId="15" xfId="3" applyNumberFormat="1" applyFont="1" applyFill="1" applyBorder="1"/>
    <xf numFmtId="0" fontId="12" fillId="2" borderId="0" xfId="6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2" fillId="2" borderId="15" xfId="2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6" applyFont="1" applyFill="1" applyAlignment="1">
      <alignment horizontal="centerContinuous"/>
    </xf>
    <xf numFmtId="0" fontId="15" fillId="2" borderId="0" xfId="6" applyFont="1" applyFill="1" applyAlignment="1">
      <alignment horizontal="centerContinuous"/>
    </xf>
    <xf numFmtId="0" fontId="2" fillId="2" borderId="2" xfId="2" applyFont="1" applyFill="1" applyBorder="1"/>
    <xf numFmtId="0" fontId="16" fillId="2" borderId="0" xfId="6" applyFont="1" applyFill="1" applyAlignment="1">
      <alignment horizontal="centerContinuous"/>
    </xf>
    <xf numFmtId="0" fontId="17" fillId="2" borderId="0" xfId="6" applyFont="1" applyFill="1"/>
    <xf numFmtId="0" fontId="2" fillId="2" borderId="11" xfId="2" applyFont="1" applyFill="1" applyBorder="1" applyAlignment="1">
      <alignment horizontal="centerContinuous"/>
    </xf>
    <xf numFmtId="0" fontId="2" fillId="2" borderId="11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6" applyFont="1" applyFill="1"/>
    <xf numFmtId="0" fontId="26" fillId="2" borderId="0" xfId="6" applyFont="1" applyFill="1" applyAlignment="1">
      <alignment horizontal="left"/>
    </xf>
    <xf numFmtId="0" fontId="16" fillId="2" borderId="0" xfId="6" applyFont="1" applyFill="1"/>
    <xf numFmtId="0" fontId="24" fillId="2" borderId="0" xfId="6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2" fillId="2" borderId="1" xfId="3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center"/>
    </xf>
    <xf numFmtId="3" fontId="9" fillId="2" borderId="0" xfId="0" applyNumberFormat="1" applyFont="1" applyFill="1" applyAlignment="1"/>
    <xf numFmtId="0" fontId="0" fillId="2" borderId="0" xfId="3" applyFont="1" applyFill="1"/>
    <xf numFmtId="0" fontId="0" fillId="2" borderId="0" xfId="5" applyFont="1" applyFill="1"/>
    <xf numFmtId="0" fontId="0" fillId="2" borderId="0" xfId="2" applyFont="1" applyFill="1"/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3" fontId="28" fillId="2" borderId="12" xfId="1" applyNumberFormat="1" applyFill="1" applyBorder="1" applyAlignment="1" applyProtection="1"/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6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5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6" applyFont="1" applyFill="1" applyAlignment="1">
      <alignment horizontal="center"/>
    </xf>
    <xf numFmtId="0" fontId="22" fillId="2" borderId="0" xfId="6" applyFont="1" applyFill="1" applyAlignment="1">
      <alignment horizontal="center"/>
    </xf>
    <xf numFmtId="0" fontId="23" fillId="2" borderId="0" xfId="6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  <xf numFmtId="17" fontId="6" fillId="2" borderId="0" xfId="3" quotePrefix="1" applyNumberFormat="1" applyFont="1" applyFill="1" applyAlignment="1">
      <alignment horizontal="centerContinuous"/>
    </xf>
    <xf numFmtId="17" fontId="6" fillId="2" borderId="0" xfId="0" quotePrefix="1" applyNumberFormat="1" applyFont="1" applyFill="1" applyAlignment="1">
      <alignment horizontal="centerContinuous"/>
    </xf>
    <xf numFmtId="17" fontId="6" fillId="2" borderId="0" xfId="4" quotePrefix="1" applyNumberFormat="1" applyFont="1" applyFill="1" applyAlignment="1">
      <alignment horizontal="centerContinuous"/>
    </xf>
    <xf numFmtId="165" fontId="6" fillId="2" borderId="0" xfId="5" quotePrefix="1" applyNumberFormat="1" applyFont="1" applyFill="1" applyAlignment="1">
      <alignment horizontal="centerContinuous"/>
    </xf>
    <xf numFmtId="17" fontId="6" fillId="2" borderId="0" xfId="2" quotePrefix="1" applyNumberFormat="1" applyFont="1" applyFill="1" applyAlignment="1">
      <alignment horizontal="centerContinuous"/>
    </xf>
  </cellXfs>
  <cellStyles count="7">
    <cellStyle name="Link" xfId="1" builtinId="8"/>
    <cellStyle name="Standard" xfId="0" builtinId="0"/>
    <cellStyle name="Standard_Tab 10" xfId="2"/>
    <cellStyle name="Standard_Tab 5" xfId="3"/>
    <cellStyle name="Standard_Tab 6" xfId="4"/>
    <cellStyle name="Standard_Tab 7" xfId="5"/>
    <cellStyle name="Standard_Tabelle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2.75" zeroHeight="1" x14ac:dyDescent="0.2"/>
  <cols>
    <col min="1" max="13" width="11.42578125" style="4" customWidth="1"/>
    <col min="14" max="16384" width="11.42578125" style="4" hidden="1"/>
  </cols>
  <sheetData>
    <row r="1" spans="1:12" s="1" customFormat="1" x14ac:dyDescent="0.2">
      <c r="A1" s="4"/>
      <c r="B1" s="4"/>
      <c r="C1" s="4"/>
      <c r="E1" s="1" t="s">
        <v>0</v>
      </c>
    </row>
    <row r="2" spans="1:12" s="1" customFormat="1" ht="20.25" x14ac:dyDescent="0.3">
      <c r="A2" s="4"/>
      <c r="B2" s="4"/>
      <c r="C2" s="4"/>
      <c r="D2" s="398"/>
    </row>
    <row r="3" spans="1:12" s="1" customFormat="1" ht="20.25" x14ac:dyDescent="0.3">
      <c r="A3" s="4"/>
      <c r="B3" s="4"/>
      <c r="C3" s="4"/>
      <c r="D3" s="397"/>
      <c r="E3" s="395"/>
      <c r="F3" s="395"/>
      <c r="G3" s="395"/>
      <c r="K3" s="1" t="s">
        <v>373</v>
      </c>
    </row>
    <row r="4" spans="1:12" s="1" customFormat="1" x14ac:dyDescent="0.2">
      <c r="A4" s="4"/>
      <c r="B4" s="4"/>
      <c r="C4" s="4"/>
    </row>
    <row r="5" spans="1:12" s="1" customFormat="1" x14ac:dyDescent="0.2">
      <c r="A5" s="4"/>
      <c r="B5" s="4"/>
      <c r="C5" s="4"/>
    </row>
    <row r="6" spans="1:12" s="1" customFormat="1" x14ac:dyDescent="0.2">
      <c r="A6" s="4"/>
      <c r="B6" s="4"/>
      <c r="C6" s="4"/>
    </row>
    <row r="7" spans="1:12" s="1" customFormat="1" x14ac:dyDescent="0.2">
      <c r="A7" s="4"/>
      <c r="B7" s="4"/>
      <c r="C7" s="4"/>
    </row>
    <row r="8" spans="1:12" s="1" customFormat="1" x14ac:dyDescent="0.2">
      <c r="A8" s="4"/>
      <c r="B8" s="4"/>
      <c r="C8" s="4"/>
    </row>
    <row r="9" spans="1:12" s="1" customFormat="1" x14ac:dyDescent="0.2">
      <c r="A9" s="4"/>
      <c r="B9" s="4"/>
      <c r="C9" s="4"/>
    </row>
    <row r="10" spans="1:12" s="1" customFormat="1" x14ac:dyDescent="0.2">
      <c r="A10" s="4"/>
      <c r="B10" s="4"/>
      <c r="C10" s="4"/>
    </row>
    <row r="11" spans="1:12" s="1" customFormat="1" x14ac:dyDescent="0.2">
      <c r="A11" s="4"/>
      <c r="B11" s="4"/>
      <c r="C11" s="4"/>
    </row>
    <row r="12" spans="1:12" s="1" customFormat="1" x14ac:dyDescent="0.2">
      <c r="A12" s="4"/>
      <c r="B12" s="4"/>
      <c r="C12" s="4"/>
    </row>
    <row r="13" spans="1:12" s="1" customFormat="1" x14ac:dyDescent="0.2">
      <c r="A13" s="4"/>
      <c r="B13" s="4"/>
      <c r="C13" s="4"/>
    </row>
    <row r="14" spans="1:12" s="1" customFormat="1" ht="33.75" x14ac:dyDescent="0.5">
      <c r="A14" s="4"/>
      <c r="B14" s="4"/>
      <c r="C14" s="4"/>
      <c r="D14" s="505" t="str">
        <f>INDEX(rP1.Deckblatt,1,1)</f>
        <v>Amtliche Mineralöldaten</v>
      </c>
      <c r="E14" s="505"/>
      <c r="F14" s="505"/>
      <c r="G14" s="505"/>
      <c r="H14" s="505"/>
      <c r="I14" s="505"/>
      <c r="J14" s="505"/>
      <c r="K14" s="505"/>
      <c r="L14" s="505"/>
    </row>
    <row r="15" spans="1:12" s="1" customFormat="1" ht="27.75" x14ac:dyDescent="0.4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.75" x14ac:dyDescent="0.5">
      <c r="A16" s="4"/>
      <c r="B16" s="4"/>
      <c r="C16" s="4"/>
      <c r="D16" s="505" t="str">
        <f>INDEX(rP1.Deckblatt,2,1)</f>
        <v>für die</v>
      </c>
      <c r="E16" s="505"/>
      <c r="F16" s="505"/>
      <c r="G16" s="505"/>
      <c r="H16" s="505"/>
      <c r="I16" s="505"/>
      <c r="J16" s="505"/>
      <c r="K16" s="505"/>
      <c r="L16" s="505"/>
    </row>
    <row r="17" spans="1:12" s="1" customFormat="1" ht="27.75" x14ac:dyDescent="0.4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.75" x14ac:dyDescent="0.5">
      <c r="A18" s="4"/>
      <c r="B18" s="4"/>
      <c r="C18" s="4"/>
      <c r="D18" s="505" t="str">
        <f>INDEX(rP1.Deckblatt,3,1)</f>
        <v>Bundesrepublik Deutschland</v>
      </c>
      <c r="E18" s="505"/>
      <c r="F18" s="505"/>
      <c r="G18" s="505"/>
      <c r="H18" s="505"/>
      <c r="I18" s="505"/>
      <c r="J18" s="505"/>
      <c r="K18" s="505"/>
      <c r="L18" s="505"/>
    </row>
    <row r="19" spans="1:12" s="1" customFormat="1" x14ac:dyDescent="0.2">
      <c r="A19" s="4"/>
      <c r="B19" s="4"/>
      <c r="C19" s="4"/>
    </row>
    <row r="20" spans="1:12" s="1" customFormat="1" x14ac:dyDescent="0.2">
      <c r="A20" s="4"/>
      <c r="B20" s="4"/>
      <c r="C20" s="4"/>
    </row>
    <row r="21" spans="1:12" s="1" customFormat="1" x14ac:dyDescent="0.2">
      <c r="A21" s="4"/>
      <c r="B21" s="4"/>
      <c r="C21" s="4"/>
    </row>
    <row r="22" spans="1:12" s="1" customFormat="1" ht="27.75" x14ac:dyDescent="0.4">
      <c r="A22" s="4"/>
      <c r="B22" s="4"/>
      <c r="C22" s="4"/>
      <c r="D22" s="394"/>
      <c r="E22" s="3"/>
      <c r="F22" s="3"/>
      <c r="G22" s="3"/>
      <c r="H22" s="3"/>
      <c r="I22" s="3"/>
      <c r="J22" s="3"/>
      <c r="K22" s="3"/>
    </row>
    <row r="23" spans="1:12" s="1" customFormat="1" x14ac:dyDescent="0.2">
      <c r="A23" s="4"/>
      <c r="B23" s="4"/>
      <c r="C23" s="4"/>
    </row>
    <row r="24" spans="1:12" s="1" customFormat="1" x14ac:dyDescent="0.2">
      <c r="A24" s="4"/>
      <c r="B24" s="4"/>
      <c r="C24" s="4"/>
    </row>
    <row r="25" spans="1:12" s="1" customFormat="1" ht="27.75" customHeight="1" x14ac:dyDescent="0.2">
      <c r="A25" s="4"/>
      <c r="B25" s="4"/>
      <c r="C25" s="4"/>
    </row>
    <row r="26" spans="1:12" s="1" customFormat="1" ht="23.25" x14ac:dyDescent="0.35">
      <c r="A26" s="4"/>
      <c r="B26" s="4"/>
      <c r="C26" s="4"/>
      <c r="D26" s="507" t="str">
        <f>INDEX(rP1.Inhalte,23,1)</f>
        <v>Zum Inhaltsverzeichnis</v>
      </c>
      <c r="E26" s="508"/>
      <c r="F26" s="508"/>
      <c r="G26" s="508"/>
      <c r="H26" s="508"/>
      <c r="I26" s="508"/>
      <c r="J26" s="508"/>
      <c r="K26" s="508"/>
      <c r="L26" s="508"/>
    </row>
    <row r="27" spans="1:12" s="1" customFormat="1" x14ac:dyDescent="0.2">
      <c r="A27" s="4"/>
      <c r="B27" s="4"/>
      <c r="C27" s="4"/>
    </row>
    <row r="28" spans="1:12" s="1" customFormat="1" x14ac:dyDescent="0.2">
      <c r="A28" s="4"/>
      <c r="B28" s="4"/>
      <c r="C28" s="4"/>
    </row>
    <row r="29" spans="1:12" s="1" customFormat="1" x14ac:dyDescent="0.2">
      <c r="A29" s="4"/>
      <c r="B29" s="4"/>
      <c r="C29" s="4"/>
    </row>
    <row r="30" spans="1:12" s="1" customFormat="1" x14ac:dyDescent="0.2">
      <c r="A30" s="4"/>
      <c r="B30" s="4"/>
      <c r="C30" s="4"/>
    </row>
    <row r="31" spans="1:12" s="1" customFormat="1" x14ac:dyDescent="0.2">
      <c r="A31" s="4"/>
      <c r="B31" s="4"/>
      <c r="C31" s="4"/>
    </row>
    <row r="32" spans="1:12" s="1" customFormat="1" x14ac:dyDescent="0.2">
      <c r="A32" s="4"/>
      <c r="B32" s="4"/>
      <c r="C32" s="4"/>
    </row>
    <row r="33" spans="1:15" s="1" customFormat="1" x14ac:dyDescent="0.2">
      <c r="A33" s="4"/>
      <c r="B33" s="4"/>
      <c r="C33" s="4"/>
    </row>
    <row r="34" spans="1:15" s="1" customFormat="1" x14ac:dyDescent="0.2">
      <c r="A34" s="4"/>
      <c r="B34" s="4"/>
      <c r="C34" s="4"/>
    </row>
    <row r="35" spans="1:15" s="1" customFormat="1" x14ac:dyDescent="0.2">
      <c r="A35" s="4"/>
      <c r="B35" s="4"/>
      <c r="C35" s="4"/>
    </row>
    <row r="36" spans="1:15" s="1" customFormat="1" ht="35.25" x14ac:dyDescent="0.5">
      <c r="A36" s="4"/>
      <c r="B36" s="4"/>
      <c r="C36" s="4"/>
      <c r="D36" s="506" t="str">
        <f>INDEX(rP1.Deckblatt,4,1)</f>
        <v>Monat: Juni 2020</v>
      </c>
      <c r="E36" s="506" t="e">
        <v>#REF!</v>
      </c>
      <c r="F36" s="506" t="e">
        <v>#REF!</v>
      </c>
      <c r="G36" s="506" t="e">
        <v>#REF!</v>
      </c>
      <c r="H36" s="506" t="e">
        <v>#REF!</v>
      </c>
      <c r="I36" s="506" t="e">
        <v>#REF!</v>
      </c>
      <c r="J36" s="506" t="e">
        <v>#REF!</v>
      </c>
      <c r="K36" s="506" t="e">
        <v>#REF!</v>
      </c>
      <c r="L36" s="506" t="e">
        <v>#REF!</v>
      </c>
    </row>
    <row r="37" spans="1:15" s="1" customFormat="1" x14ac:dyDescent="0.2">
      <c r="A37" s="4"/>
      <c r="B37" s="4"/>
      <c r="C37" s="4"/>
    </row>
    <row r="38" spans="1:15" s="1" customFormat="1" x14ac:dyDescent="0.2">
      <c r="A38" s="4"/>
      <c r="B38" s="4"/>
      <c r="C38" s="4"/>
    </row>
    <row r="39" spans="1:15" s="1" customFormat="1" ht="18" x14ac:dyDescent="0.25">
      <c r="A39" s="4"/>
      <c r="B39" s="4"/>
      <c r="C39" s="4"/>
      <c r="D39" s="380"/>
      <c r="E39" s="490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75" x14ac:dyDescent="0.25">
      <c r="A40" s="4"/>
      <c r="B40" s="4"/>
      <c r="C40" s="4"/>
      <c r="G40" s="491" t="str">
        <f>INDEX(rP1.Deckblatt,6,1)</f>
        <v>http://www.bafa.de/bafa/de/</v>
      </c>
      <c r="H40" s="492"/>
      <c r="I40" s="492"/>
      <c r="J40" s="492"/>
      <c r="K40" s="492"/>
      <c r="L40" s="492"/>
      <c r="M40" s="492"/>
      <c r="N40" s="492"/>
      <c r="O40" s="492"/>
    </row>
    <row r="41" spans="1:15" s="1" customFormat="1" ht="15" x14ac:dyDescent="0.2">
      <c r="A41" s="4"/>
      <c r="B41" s="4"/>
      <c r="C41" s="4"/>
      <c r="D41" s="448"/>
      <c r="E41" s="448"/>
      <c r="F41" s="448"/>
      <c r="G41" s="449" t="s">
        <v>3</v>
      </c>
      <c r="H41" s="450" t="str">
        <f>INDEX(rP1.Deckblatt,7,1)</f>
        <v>Energie</v>
      </c>
      <c r="I41" s="448"/>
      <c r="J41" s="448"/>
      <c r="K41" s="448"/>
    </row>
    <row r="42" spans="1:15" s="1" customFormat="1" ht="15" x14ac:dyDescent="0.2">
      <c r="A42" s="4"/>
      <c r="B42" s="4"/>
      <c r="C42" s="4"/>
      <c r="D42" s="448"/>
      <c r="E42" s="448"/>
      <c r="F42" s="448"/>
      <c r="G42" s="449" t="s">
        <v>3</v>
      </c>
      <c r="H42" s="450" t="str">
        <f>INDEX(rP1.Deckblatt,8,1)</f>
        <v>Mineralöl</v>
      </c>
      <c r="I42" s="448"/>
      <c r="J42" s="448"/>
      <c r="K42" s="448"/>
    </row>
    <row r="43" spans="1:15" s="1" customFormat="1" ht="15" x14ac:dyDescent="0.2">
      <c r="A43" s="4"/>
      <c r="B43" s="4"/>
      <c r="C43" s="4"/>
      <c r="D43" s="448"/>
      <c r="E43" s="448"/>
      <c r="F43" s="448"/>
      <c r="G43" s="449" t="s">
        <v>3</v>
      </c>
      <c r="H43" s="450" t="str">
        <f>INDEX(rP1.Deckblatt,9,1)</f>
        <v>zum Thema</v>
      </c>
      <c r="J43" s="448"/>
      <c r="K43" s="448"/>
    </row>
    <row r="44" spans="1:15" s="1" customFormat="1" ht="15" x14ac:dyDescent="0.2">
      <c r="A44" s="4"/>
      <c r="B44" s="4"/>
      <c r="C44" s="4"/>
      <c r="D44" s="448"/>
      <c r="E44" s="448"/>
      <c r="F44" s="448"/>
      <c r="G44" s="449" t="s">
        <v>3</v>
      </c>
      <c r="H44" s="450" t="str">
        <f>INDEX(rP1.Deckblatt,10,1)</f>
        <v>Amtliche Mineralöldaten</v>
      </c>
      <c r="I44" s="448"/>
      <c r="J44" s="448"/>
      <c r="K44" s="448"/>
    </row>
    <row r="45" spans="1:15" s="1" customFormat="1" ht="15" x14ac:dyDescent="0.2">
      <c r="A45" s="4"/>
      <c r="B45" s="4"/>
      <c r="C45" s="4"/>
      <c r="D45" s="448"/>
      <c r="E45" s="448"/>
      <c r="F45" s="448"/>
      <c r="G45" s="448"/>
      <c r="H45" s="448"/>
      <c r="I45" s="448"/>
      <c r="J45" s="448"/>
      <c r="K45" s="448"/>
    </row>
    <row r="46" spans="1:15" s="1" customFormat="1" ht="15.75" x14ac:dyDescent="0.25">
      <c r="A46" s="4"/>
      <c r="B46" s="4"/>
      <c r="C46" s="4"/>
      <c r="D46" s="504" t="str">
        <f>INDEX(rP1.Deckblatt,11,1)</f>
        <v>oder direkt:</v>
      </c>
      <c r="E46" s="504"/>
      <c r="F46" s="504"/>
      <c r="G46" s="504"/>
      <c r="H46" s="504"/>
      <c r="I46" s="504"/>
      <c r="J46" s="504"/>
      <c r="K46" s="504"/>
      <c r="L46" s="504"/>
    </row>
    <row r="47" spans="1:15" s="1" customFormat="1" ht="15" x14ac:dyDescent="0.2">
      <c r="A47" s="4"/>
      <c r="B47" s="4"/>
      <c r="C47" s="4"/>
      <c r="D47" s="448"/>
      <c r="E47" s="448"/>
      <c r="F47" s="448"/>
      <c r="G47" s="448"/>
      <c r="H47" s="448"/>
      <c r="I47" s="448"/>
      <c r="J47" s="448"/>
      <c r="K47" s="448"/>
    </row>
    <row r="48" spans="1:15" s="1" customFormat="1" ht="14.25" x14ac:dyDescent="0.2">
      <c r="A48" s="4"/>
      <c r="B48" s="4"/>
      <c r="C48" s="4"/>
      <c r="D48" s="503" t="str">
        <f>INDEX(rP1.Links,1,1)</f>
        <v>http://www.bafa.de/DE/Energie/Rohstoffe/Mineraloel/mineraloel_node.html</v>
      </c>
      <c r="E48" s="503"/>
      <c r="F48" s="503"/>
      <c r="G48" s="503"/>
      <c r="H48" s="503"/>
      <c r="I48" s="503"/>
      <c r="J48" s="503"/>
      <c r="K48" s="503"/>
      <c r="L48" s="503"/>
    </row>
    <row r="49" spans="1:12" s="1" customFormat="1" x14ac:dyDescent="0.2">
      <c r="A49" s="4"/>
      <c r="B49" s="4"/>
      <c r="C49" s="4"/>
    </row>
    <row r="50" spans="1:12" s="1" customFormat="1" x14ac:dyDescent="0.2">
      <c r="A50" s="4"/>
      <c r="B50" s="4"/>
      <c r="C50" s="4"/>
    </row>
    <row r="51" spans="1:12" s="1" customFormat="1" ht="27.75" customHeight="1" x14ac:dyDescent="0.2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5" customHeight="1" x14ac:dyDescent="0.25">
      <c r="A52" s="4"/>
      <c r="B52" s="4"/>
      <c r="C52" s="4"/>
      <c r="D52" s="501"/>
      <c r="E52" s="502"/>
      <c r="F52" s="502"/>
      <c r="G52" s="502"/>
      <c r="H52" s="502"/>
      <c r="I52" s="502"/>
      <c r="J52" s="502"/>
      <c r="K52" s="502"/>
      <c r="L52" s="502"/>
    </row>
    <row r="53" spans="1:12" s="1" customFormat="1" x14ac:dyDescent="0.2">
      <c r="A53" s="4"/>
      <c r="B53" s="4"/>
      <c r="C53" s="4"/>
    </row>
    <row r="54" spans="1:12" s="1" customFormat="1" x14ac:dyDescent="0.2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">
      <c r="A55" s="4"/>
      <c r="B55" s="4"/>
      <c r="C55" s="4"/>
    </row>
    <row r="56" spans="1:12" s="1" customFormat="1" ht="18" hidden="1" x14ac:dyDescent="0.25">
      <c r="A56" s="4"/>
      <c r="B56" s="4"/>
      <c r="C56" s="4"/>
      <c r="D56" s="501" t="s">
        <v>5</v>
      </c>
      <c r="E56" s="501"/>
      <c r="F56" s="501"/>
      <c r="G56" s="501"/>
      <c r="H56" s="501"/>
      <c r="I56" s="501"/>
      <c r="J56" s="501"/>
      <c r="K56" s="501"/>
    </row>
    <row r="57" spans="1:12" s="1" customFormat="1" hidden="1" x14ac:dyDescent="0.2">
      <c r="A57" s="4"/>
      <c r="B57" s="4"/>
      <c r="C57" s="4"/>
    </row>
    <row r="58" spans="1:12" s="1" customFormat="1" ht="15.75" x14ac:dyDescent="0.25">
      <c r="A58" s="4"/>
      <c r="B58" s="4"/>
      <c r="C58" s="4"/>
      <c r="D58" s="468"/>
      <c r="E58" s="451"/>
      <c r="F58" s="451"/>
      <c r="G58" s="451"/>
      <c r="H58" s="451"/>
      <c r="I58" s="451"/>
      <c r="J58" s="451"/>
      <c r="K58" s="451"/>
    </row>
    <row r="59" spans="1:12" s="1" customFormat="1" x14ac:dyDescent="0.2">
      <c r="A59" s="4"/>
      <c r="B59" s="4"/>
      <c r="C59" s="4"/>
    </row>
    <row r="60" spans="1:12" s="1" customFormat="1" x14ac:dyDescent="0.2">
      <c r="A60" s="4"/>
      <c r="B60" s="4"/>
      <c r="C60" s="4"/>
    </row>
    <row r="61" spans="1:12" x14ac:dyDescent="0.2"/>
    <row r="62" spans="1:12" x14ac:dyDescent="0.2"/>
    <row r="63" spans="1:12" x14ac:dyDescent="0.2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/>
    <hyperlink ref="D48" r:id="rId1" display="http://www.bafa.de/DE/Energie/Rohstoffe/Mineraloel/mineraloel_node.html"/>
    <hyperlink ref="G40" r:id="rId2" display="http://www.bafa.de/bafa/de/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134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117324</v>
      </c>
      <c r="F11" s="93">
        <v>234873</v>
      </c>
      <c r="G11" s="355">
        <f t="shared" ref="G11:G18" si="0">IF(AND(F11&gt; 0,E11&gt;0,E11&lt;=F11*6),E11/F11*100-100,"-")</f>
        <v>-50.047898225849714</v>
      </c>
      <c r="H11" s="93">
        <v>960825</v>
      </c>
      <c r="I11" s="93">
        <v>1191192</v>
      </c>
      <c r="J11" s="355">
        <f t="shared" ref="J11:J18" si="1">IF(AND(I11&gt; 0,H11&gt;0,H11&lt;=I11*6),H11/I11*100-100,"-")</f>
        <v>-19.339199725988749</v>
      </c>
    </row>
    <row r="12" spans="2:14" x14ac:dyDescent="0.2">
      <c r="B12" s="89"/>
      <c r="C12" s="17" t="s">
        <v>106</v>
      </c>
      <c r="D12" s="38">
        <v>2</v>
      </c>
      <c r="E12" s="93">
        <v>6290</v>
      </c>
      <c r="F12" s="93">
        <v>2279</v>
      </c>
      <c r="G12" s="355">
        <f t="shared" si="0"/>
        <v>175.99824484422993</v>
      </c>
      <c r="H12" s="93">
        <v>18468</v>
      </c>
      <c r="I12" s="93">
        <v>16954</v>
      </c>
      <c r="J12" s="355">
        <f t="shared" si="1"/>
        <v>8.9300460068420477</v>
      </c>
    </row>
    <row r="13" spans="2:14" x14ac:dyDescent="0.2">
      <c r="B13" s="89"/>
      <c r="C13" s="17" t="s">
        <v>107</v>
      </c>
      <c r="D13" s="38">
        <v>3</v>
      </c>
      <c r="E13" s="93">
        <v>106629</v>
      </c>
      <c r="F13" s="93">
        <v>128756</v>
      </c>
      <c r="G13" s="355">
        <f t="shared" si="0"/>
        <v>-17.18521855292181</v>
      </c>
      <c r="H13" s="93">
        <v>594460</v>
      </c>
      <c r="I13" s="93">
        <v>859935</v>
      </c>
      <c r="J13" s="355">
        <f t="shared" si="1"/>
        <v>-30.87151935902132</v>
      </c>
    </row>
    <row r="14" spans="2:14" x14ac:dyDescent="0.2">
      <c r="B14" s="89"/>
      <c r="C14" s="17" t="s">
        <v>108</v>
      </c>
      <c r="D14" s="38">
        <v>4</v>
      </c>
      <c r="E14" s="93">
        <v>12245</v>
      </c>
      <c r="F14" s="93">
        <v>13895</v>
      </c>
      <c r="G14" s="355">
        <f t="shared" si="0"/>
        <v>-11.874775098956462</v>
      </c>
      <c r="H14" s="93">
        <v>83100</v>
      </c>
      <c r="I14" s="93">
        <v>92979</v>
      </c>
      <c r="J14" s="355">
        <f t="shared" si="1"/>
        <v>-10.624979834156107</v>
      </c>
    </row>
    <row r="15" spans="2:14" x14ac:dyDescent="0.2">
      <c r="B15" s="89"/>
      <c r="C15" s="17" t="s">
        <v>109</v>
      </c>
      <c r="D15" s="38">
        <v>5</v>
      </c>
      <c r="E15" s="93">
        <v>9909</v>
      </c>
      <c r="F15" s="93">
        <v>17868</v>
      </c>
      <c r="G15" s="355">
        <f t="shared" si="0"/>
        <v>-44.543317662860979</v>
      </c>
      <c r="H15" s="93">
        <v>60875</v>
      </c>
      <c r="I15" s="93">
        <v>107995</v>
      </c>
      <c r="J15" s="355">
        <f t="shared" si="1"/>
        <v>-43.63164961340803</v>
      </c>
    </row>
    <row r="16" spans="2:14" x14ac:dyDescent="0.2">
      <c r="B16" s="89"/>
      <c r="C16" s="17" t="s">
        <v>110</v>
      </c>
      <c r="D16" s="38">
        <v>6</v>
      </c>
      <c r="E16" s="93">
        <v>100352</v>
      </c>
      <c r="F16" s="93">
        <v>59797</v>
      </c>
      <c r="G16" s="355">
        <f t="shared" si="0"/>
        <v>67.821128150241663</v>
      </c>
      <c r="H16" s="93">
        <v>830094</v>
      </c>
      <c r="I16" s="93">
        <v>844205</v>
      </c>
      <c r="J16" s="355">
        <f t="shared" si="1"/>
        <v>-1.6715134357176282</v>
      </c>
    </row>
    <row r="17" spans="2:10" x14ac:dyDescent="0.2">
      <c r="B17" s="89"/>
      <c r="C17" s="17" t="s">
        <v>111</v>
      </c>
      <c r="D17" s="38">
        <v>7</v>
      </c>
      <c r="E17" s="93">
        <v>6958</v>
      </c>
      <c r="F17" s="93">
        <v>17840</v>
      </c>
      <c r="G17" s="355">
        <f t="shared" si="0"/>
        <v>-60.997757847533634</v>
      </c>
      <c r="H17" s="93">
        <v>74158</v>
      </c>
      <c r="I17" s="93">
        <v>108437</v>
      </c>
      <c r="J17" s="355">
        <f t="shared" si="1"/>
        <v>-31.611903686011232</v>
      </c>
    </row>
    <row r="18" spans="2:10" x14ac:dyDescent="0.2">
      <c r="B18" s="105"/>
      <c r="C18" s="17" t="s">
        <v>112</v>
      </c>
      <c r="D18" s="38">
        <v>8</v>
      </c>
      <c r="E18" s="93">
        <v>112221</v>
      </c>
      <c r="F18" s="93">
        <v>156147</v>
      </c>
      <c r="G18" s="355">
        <f t="shared" si="0"/>
        <v>-28.131184076543263</v>
      </c>
      <c r="H18" s="93">
        <v>698296</v>
      </c>
      <c r="I18" s="93">
        <v>953155</v>
      </c>
      <c r="J18" s="355">
        <f t="shared" si="1"/>
        <v>-26.738463313941594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">
      <c r="B21" s="89"/>
      <c r="C21" s="17" t="s">
        <v>114</v>
      </c>
      <c r="D21" s="92">
        <v>9</v>
      </c>
      <c r="E21" s="93">
        <v>66608</v>
      </c>
      <c r="F21" s="93">
        <v>12765</v>
      </c>
      <c r="G21" s="355">
        <f t="shared" ref="G21:G34" si="2">IF(AND(F21&gt; 0,E21&gt;0,E21&lt;=F21*6),E21/F21*100-100,"-")</f>
        <v>421.80180180180184</v>
      </c>
      <c r="H21" s="93">
        <v>218401</v>
      </c>
      <c r="I21" s="93">
        <v>197596</v>
      </c>
      <c r="J21" s="355">
        <f t="shared" ref="J21:J34" si="3">IF(AND(I21&gt; 0,H21&gt;0,H21&lt;=I21*6),H21/I21*100-100,"-")</f>
        <v>10.529059292698236</v>
      </c>
    </row>
    <row r="22" spans="2:10" x14ac:dyDescent="0.2">
      <c r="B22" s="89"/>
      <c r="C22" s="17" t="s">
        <v>115</v>
      </c>
      <c r="D22" s="38">
        <v>10</v>
      </c>
      <c r="E22" s="93">
        <v>9444</v>
      </c>
      <c r="F22" s="93">
        <v>11780</v>
      </c>
      <c r="G22" s="355">
        <f t="shared" si="2"/>
        <v>-19.830220713073004</v>
      </c>
      <c r="H22" s="93">
        <v>63479</v>
      </c>
      <c r="I22" s="93">
        <v>64456</v>
      </c>
      <c r="J22" s="355">
        <f t="shared" si="3"/>
        <v>-1.5157626908278417</v>
      </c>
    </row>
    <row r="23" spans="2:10" x14ac:dyDescent="0.2">
      <c r="B23" s="89"/>
      <c r="C23" s="17" t="s">
        <v>116</v>
      </c>
      <c r="D23" s="38">
        <v>11</v>
      </c>
      <c r="E23" s="93">
        <v>18937</v>
      </c>
      <c r="F23" s="93">
        <v>21849</v>
      </c>
      <c r="G23" s="355">
        <f t="shared" si="2"/>
        <v>-13.32784109112545</v>
      </c>
      <c r="H23" s="93">
        <v>110235</v>
      </c>
      <c r="I23" s="93">
        <v>133837</v>
      </c>
      <c r="J23" s="355">
        <f t="shared" si="3"/>
        <v>-17.634884224840661</v>
      </c>
    </row>
    <row r="24" spans="2:10" x14ac:dyDescent="0.2">
      <c r="B24" s="89"/>
      <c r="C24" s="17" t="s">
        <v>117</v>
      </c>
      <c r="D24" s="38">
        <v>12</v>
      </c>
      <c r="E24" s="93">
        <v>135</v>
      </c>
      <c r="F24" s="93">
        <v>84</v>
      </c>
      <c r="G24" s="355">
        <f t="shared" si="2"/>
        <v>60.714285714285722</v>
      </c>
      <c r="H24" s="93">
        <v>735</v>
      </c>
      <c r="I24" s="93">
        <v>515</v>
      </c>
      <c r="J24" s="355">
        <f t="shared" si="3"/>
        <v>42.718446601941764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2796</v>
      </c>
      <c r="F27" s="93">
        <v>4360</v>
      </c>
      <c r="G27" s="355">
        <f t="shared" si="2"/>
        <v>-35.87155963302753</v>
      </c>
      <c r="H27" s="93">
        <v>20055</v>
      </c>
      <c r="I27" s="93">
        <v>25258</v>
      </c>
      <c r="J27" s="355">
        <f t="shared" si="3"/>
        <v>-20.5994140470346</v>
      </c>
    </row>
    <row r="28" spans="2:10" x14ac:dyDescent="0.2">
      <c r="B28" s="89"/>
      <c r="C28" s="17" t="s">
        <v>121</v>
      </c>
      <c r="D28" s="38">
        <v>16</v>
      </c>
      <c r="E28" s="93">
        <v>291</v>
      </c>
      <c r="F28" s="93">
        <v>294</v>
      </c>
      <c r="G28" s="355">
        <f t="shared" si="2"/>
        <v>-1.0204081632653015</v>
      </c>
      <c r="H28" s="93">
        <v>1130</v>
      </c>
      <c r="I28" s="93">
        <v>1940</v>
      </c>
      <c r="J28" s="355">
        <f t="shared" si="3"/>
        <v>-41.752577319587623</v>
      </c>
    </row>
    <row r="29" spans="2:10" x14ac:dyDescent="0.2">
      <c r="B29" s="89"/>
      <c r="C29" s="17" t="s">
        <v>122</v>
      </c>
      <c r="D29" s="38">
        <v>17</v>
      </c>
      <c r="E29" s="93">
        <v>110182</v>
      </c>
      <c r="F29" s="93">
        <v>79534</v>
      </c>
      <c r="G29" s="355">
        <f t="shared" si="2"/>
        <v>38.534463248422071</v>
      </c>
      <c r="H29" s="93">
        <v>614302</v>
      </c>
      <c r="I29" s="93">
        <v>540440</v>
      </c>
      <c r="J29" s="355">
        <f t="shared" si="3"/>
        <v>13.667012064243949</v>
      </c>
    </row>
    <row r="30" spans="2:10" x14ac:dyDescent="0.2">
      <c r="B30" s="89"/>
      <c r="C30" s="17" t="s">
        <v>124</v>
      </c>
      <c r="D30" s="38">
        <v>18</v>
      </c>
      <c r="E30" s="93">
        <v>20748</v>
      </c>
      <c r="F30" s="93">
        <v>15154</v>
      </c>
      <c r="G30" s="355">
        <f t="shared" si="2"/>
        <v>36.914346047248273</v>
      </c>
      <c r="H30" s="93">
        <v>75265</v>
      </c>
      <c r="I30" s="93">
        <v>88442</v>
      </c>
      <c r="J30" s="355">
        <f t="shared" si="3"/>
        <v>-14.89902987268492</v>
      </c>
    </row>
    <row r="31" spans="2:10" x14ac:dyDescent="0.2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131</v>
      </c>
      <c r="I31" s="93">
        <v>0</v>
      </c>
      <c r="J31" s="35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14133</v>
      </c>
      <c r="F32" s="93">
        <v>22626</v>
      </c>
      <c r="G32" s="355">
        <f t="shared" si="2"/>
        <v>-37.536462476796608</v>
      </c>
      <c r="H32" s="93">
        <v>119467</v>
      </c>
      <c r="I32" s="93">
        <v>126790</v>
      </c>
      <c r="J32" s="355">
        <f t="shared" si="3"/>
        <v>-5.7756920892814918</v>
      </c>
    </row>
    <row r="33" spans="2:10" x14ac:dyDescent="0.2">
      <c r="B33" s="89"/>
      <c r="C33" s="17" t="s">
        <v>127</v>
      </c>
      <c r="D33" s="38">
        <v>21</v>
      </c>
      <c r="E33" s="93">
        <v>58378</v>
      </c>
      <c r="F33" s="93">
        <v>46972</v>
      </c>
      <c r="G33" s="355">
        <f t="shared" si="2"/>
        <v>24.282551307161697</v>
      </c>
      <c r="H33" s="93">
        <v>291479</v>
      </c>
      <c r="I33" s="93">
        <v>262959</v>
      </c>
      <c r="J33" s="355">
        <f t="shared" si="3"/>
        <v>10.845797253564243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773580</v>
      </c>
      <c r="F34" s="129">
        <f>SUM(F11:F33)</f>
        <v>846873</v>
      </c>
      <c r="G34" s="357">
        <f t="shared" si="2"/>
        <v>-8.6545444240163505</v>
      </c>
      <c r="H34" s="75">
        <f>SUM(H11:H33)</f>
        <v>4834955</v>
      </c>
      <c r="I34" s="75">
        <f>SUM(I11:I33)</f>
        <v>5617085</v>
      </c>
      <c r="J34" s="357">
        <f t="shared" si="3"/>
        <v>-13.924126125917624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2" display="Inhalt!F22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40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135" customWidth="1"/>
    <col min="2" max="2" width="1.140625" style="135" customWidth="1"/>
    <col min="3" max="3" width="22.28515625" style="135" customWidth="1"/>
    <col min="4" max="4" width="3.28515625" style="135" customWidth="1"/>
    <col min="5" max="5" width="12.85546875" style="135" customWidth="1"/>
    <col min="6" max="6" width="2.28515625" style="135" customWidth="1"/>
    <col min="7" max="7" width="11.42578125" style="135" customWidth="1"/>
    <col min="8" max="8" width="11.7109375" style="135" customWidth="1"/>
    <col min="9" max="10" width="11.42578125" style="135" customWidth="1"/>
    <col min="11" max="12" width="13.42578125" style="135" customWidth="1"/>
    <col min="13" max="13" width="13" style="135" customWidth="1"/>
    <col min="14" max="14" width="3.28515625" style="135" customWidth="1"/>
    <col min="15" max="16384" width="9.140625" style="135" hidden="1"/>
  </cols>
  <sheetData>
    <row r="1" spans="2:13" ht="15.75" x14ac:dyDescent="0.25">
      <c r="B1" s="511" t="s">
        <v>372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477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473" t="s">
        <v>135</v>
      </c>
      <c r="M3" s="136" t="s">
        <v>73</v>
      </c>
    </row>
    <row r="4" spans="2:13" ht="5.0999999999999996" customHeight="1" x14ac:dyDescent="0.2">
      <c r="C4" s="137"/>
      <c r="D4" s="137"/>
      <c r="E4" s="138"/>
      <c r="F4" s="138"/>
      <c r="G4" s="138"/>
      <c r="H4" s="138"/>
      <c r="I4" s="138"/>
      <c r="J4" s="138"/>
      <c r="K4" s="138"/>
      <c r="L4" s="137"/>
    </row>
    <row r="5" spans="2:13" x14ac:dyDescent="0.2">
      <c r="B5" s="139"/>
      <c r="C5" s="140"/>
      <c r="D5" s="141"/>
      <c r="E5" s="142" t="s">
        <v>74</v>
      </c>
      <c r="F5" s="143"/>
      <c r="G5" s="144" t="s">
        <v>75</v>
      </c>
      <c r="H5" s="145" t="s">
        <v>76</v>
      </c>
      <c r="I5" s="145" t="s">
        <v>77</v>
      </c>
      <c r="J5" s="145" t="s">
        <v>78</v>
      </c>
      <c r="K5" s="146" t="s">
        <v>79</v>
      </c>
      <c r="L5" s="147"/>
      <c r="M5" s="148" t="s">
        <v>80</v>
      </c>
    </row>
    <row r="6" spans="2:13" x14ac:dyDescent="0.2">
      <c r="B6" s="149"/>
      <c r="C6" s="136" t="s">
        <v>81</v>
      </c>
      <c r="D6" s="150" t="s">
        <v>0</v>
      </c>
      <c r="E6" s="151" t="s">
        <v>82</v>
      </c>
      <c r="F6" s="152"/>
      <c r="G6" s="153" t="s">
        <v>83</v>
      </c>
      <c r="H6" s="153" t="s">
        <v>84</v>
      </c>
      <c r="I6" s="153" t="s">
        <v>85</v>
      </c>
      <c r="J6" s="153" t="s">
        <v>86</v>
      </c>
      <c r="K6" s="144" t="s">
        <v>87</v>
      </c>
      <c r="L6" s="153" t="s">
        <v>88</v>
      </c>
      <c r="M6" s="32" t="s">
        <v>89</v>
      </c>
    </row>
    <row r="7" spans="2:13" x14ac:dyDescent="0.2">
      <c r="B7" s="149"/>
      <c r="D7" s="150"/>
      <c r="E7" s="151" t="s">
        <v>90</v>
      </c>
      <c r="F7" s="152"/>
      <c r="G7" s="153" t="s">
        <v>91</v>
      </c>
      <c r="H7" s="153" t="s">
        <v>92</v>
      </c>
      <c r="I7" s="153" t="s">
        <v>93</v>
      </c>
      <c r="J7" s="153" t="s">
        <v>94</v>
      </c>
      <c r="K7" s="153" t="s">
        <v>95</v>
      </c>
      <c r="L7" s="153" t="s">
        <v>96</v>
      </c>
      <c r="M7" s="32" t="s">
        <v>97</v>
      </c>
    </row>
    <row r="8" spans="2:13" ht="4.5" customHeight="1" x14ac:dyDescent="0.2">
      <c r="B8" s="149"/>
      <c r="D8" s="150"/>
      <c r="E8" s="151"/>
      <c r="F8" s="152"/>
      <c r="G8" s="153"/>
      <c r="H8" s="153"/>
      <c r="I8" s="153"/>
      <c r="J8" s="153"/>
      <c r="K8" s="153"/>
      <c r="L8" s="153"/>
      <c r="M8" s="153"/>
    </row>
    <row r="9" spans="2:13" x14ac:dyDescent="0.2">
      <c r="B9" s="149" t="s">
        <v>58</v>
      </c>
      <c r="D9" s="150"/>
      <c r="E9" s="154" t="s">
        <v>98</v>
      </c>
      <c r="F9" s="155"/>
      <c r="G9" s="153" t="s">
        <v>99</v>
      </c>
      <c r="H9" s="153" t="s">
        <v>99</v>
      </c>
      <c r="I9" s="153" t="s">
        <v>98</v>
      </c>
      <c r="J9" s="153" t="s">
        <v>98</v>
      </c>
      <c r="K9" s="153" t="s">
        <v>98</v>
      </c>
      <c r="L9" s="153" t="s">
        <v>98</v>
      </c>
      <c r="M9" s="156" t="s">
        <v>100</v>
      </c>
    </row>
    <row r="10" spans="2:13" x14ac:dyDescent="0.2">
      <c r="B10" s="157"/>
      <c r="C10" s="137"/>
      <c r="D10" s="158"/>
      <c r="E10" s="146" t="s">
        <v>101</v>
      </c>
      <c r="F10" s="147"/>
      <c r="G10" s="159" t="s">
        <v>20</v>
      </c>
      <c r="H10" s="159" t="s">
        <v>21</v>
      </c>
      <c r="I10" s="159" t="s">
        <v>55</v>
      </c>
      <c r="J10" s="159" t="s">
        <v>23</v>
      </c>
      <c r="K10" s="159" t="s">
        <v>24</v>
      </c>
      <c r="L10" s="159" t="s">
        <v>102</v>
      </c>
      <c r="M10" s="159" t="s">
        <v>103</v>
      </c>
    </row>
    <row r="11" spans="2:13" x14ac:dyDescent="0.2">
      <c r="B11" s="149" t="s">
        <v>104</v>
      </c>
      <c r="C11" s="150"/>
      <c r="D11" s="160"/>
      <c r="E11" s="161"/>
      <c r="F11" s="145"/>
      <c r="G11" s="153"/>
      <c r="H11" s="153"/>
      <c r="I11" s="153"/>
      <c r="J11" s="162"/>
      <c r="K11" s="153"/>
      <c r="L11" s="153"/>
      <c r="M11" s="153"/>
    </row>
    <row r="12" spans="2:13" x14ac:dyDescent="0.2">
      <c r="B12" s="149"/>
      <c r="C12" s="137" t="s">
        <v>105</v>
      </c>
      <c r="D12" s="163">
        <v>1</v>
      </c>
      <c r="E12" s="164">
        <v>3392209</v>
      </c>
      <c r="F12" s="165"/>
      <c r="G12" s="166">
        <v>689</v>
      </c>
      <c r="H12" s="166">
        <v>960825</v>
      </c>
      <c r="I12" s="166">
        <v>141772</v>
      </c>
      <c r="J12" s="166">
        <v>0</v>
      </c>
      <c r="K12" s="166">
        <v>1229814</v>
      </c>
      <c r="L12" s="166">
        <v>2153061</v>
      </c>
      <c r="M12" s="166">
        <f>E12-G12-H12+I12+J12+K12+L12</f>
        <v>5955342</v>
      </c>
    </row>
    <row r="13" spans="2:13" x14ac:dyDescent="0.2">
      <c r="B13" s="149"/>
      <c r="C13" s="137" t="s">
        <v>106</v>
      </c>
      <c r="D13" s="159">
        <v>2</v>
      </c>
      <c r="E13" s="164">
        <v>8801770</v>
      </c>
      <c r="F13" s="165"/>
      <c r="G13" s="166">
        <v>0</v>
      </c>
      <c r="H13" s="166">
        <v>18468</v>
      </c>
      <c r="I13" s="166">
        <v>0</v>
      </c>
      <c r="J13" s="166">
        <v>0</v>
      </c>
      <c r="K13" s="166">
        <v>16237</v>
      </c>
      <c r="L13" s="166">
        <v>536055</v>
      </c>
      <c r="M13" s="166">
        <f t="shared" ref="M13:M19" si="0">E13-G13-H13+I13+J13+K13+L13</f>
        <v>9335594</v>
      </c>
    </row>
    <row r="14" spans="2:13" x14ac:dyDescent="0.2">
      <c r="B14" s="149"/>
      <c r="C14" s="137" t="s">
        <v>107</v>
      </c>
      <c r="D14" s="159">
        <v>3</v>
      </c>
      <c r="E14" s="164">
        <v>1171103</v>
      </c>
      <c r="F14" s="165"/>
      <c r="G14" s="166">
        <v>0</v>
      </c>
      <c r="H14" s="166">
        <v>594460</v>
      </c>
      <c r="I14" s="166">
        <v>1877302</v>
      </c>
      <c r="J14" s="166">
        <v>0</v>
      </c>
      <c r="K14" s="166">
        <v>11049</v>
      </c>
      <c r="L14" s="166">
        <v>292399</v>
      </c>
      <c r="M14" s="166">
        <f t="shared" si="0"/>
        <v>2757393</v>
      </c>
    </row>
    <row r="15" spans="2:13" x14ac:dyDescent="0.2">
      <c r="B15" s="149"/>
      <c r="C15" s="137" t="s">
        <v>108</v>
      </c>
      <c r="D15" s="159">
        <v>4</v>
      </c>
      <c r="E15" s="164">
        <v>14808499</v>
      </c>
      <c r="F15" s="165"/>
      <c r="G15" s="166">
        <v>1018</v>
      </c>
      <c r="H15" s="166">
        <v>83100</v>
      </c>
      <c r="I15" s="166">
        <v>0</v>
      </c>
      <c r="J15" s="166">
        <v>0</v>
      </c>
      <c r="K15" s="166">
        <v>2506586</v>
      </c>
      <c r="L15" s="166">
        <v>5044461</v>
      </c>
      <c r="M15" s="166">
        <f t="shared" si="0"/>
        <v>22275428</v>
      </c>
    </row>
    <row r="16" spans="2:13" x14ac:dyDescent="0.2">
      <c r="B16" s="149"/>
      <c r="C16" s="137" t="s">
        <v>109</v>
      </c>
      <c r="D16" s="159">
        <v>5</v>
      </c>
      <c r="E16" s="164">
        <v>7003276</v>
      </c>
      <c r="F16" s="165"/>
      <c r="G16" s="166">
        <v>6998</v>
      </c>
      <c r="H16" s="166">
        <v>60875</v>
      </c>
      <c r="I16" s="166">
        <v>0</v>
      </c>
      <c r="J16" s="166">
        <v>7132</v>
      </c>
      <c r="K16" s="166">
        <v>368808</v>
      </c>
      <c r="L16" s="166">
        <v>1631199</v>
      </c>
      <c r="M16" s="166">
        <f t="shared" si="0"/>
        <v>8942542</v>
      </c>
    </row>
    <row r="17" spans="2:13" x14ac:dyDescent="0.2">
      <c r="B17" s="149"/>
      <c r="C17" s="137" t="s">
        <v>110</v>
      </c>
      <c r="D17" s="159">
        <v>6</v>
      </c>
      <c r="E17" s="164">
        <v>1034324</v>
      </c>
      <c r="F17" s="165"/>
      <c r="G17" s="166">
        <v>0</v>
      </c>
      <c r="H17" s="166">
        <v>830094</v>
      </c>
      <c r="I17" s="166">
        <v>703</v>
      </c>
      <c r="J17" s="166">
        <v>2133</v>
      </c>
      <c r="K17" s="166">
        <v>241998</v>
      </c>
      <c r="L17" s="166">
        <v>39233</v>
      </c>
      <c r="M17" s="166">
        <f t="shared" si="0"/>
        <v>488297</v>
      </c>
    </row>
    <row r="18" spans="2:13" x14ac:dyDescent="0.2">
      <c r="B18" s="149"/>
      <c r="C18" s="137" t="s">
        <v>111</v>
      </c>
      <c r="D18" s="159">
        <v>7</v>
      </c>
      <c r="E18" s="164">
        <v>1947858</v>
      </c>
      <c r="F18" s="165"/>
      <c r="G18" s="166">
        <v>244192</v>
      </c>
      <c r="H18" s="166">
        <v>74158</v>
      </c>
      <c r="I18" s="166">
        <v>0</v>
      </c>
      <c r="J18" s="166">
        <v>62617</v>
      </c>
      <c r="K18" s="166">
        <v>0</v>
      </c>
      <c r="L18" s="166">
        <v>11418</v>
      </c>
      <c r="M18" s="166">
        <f t="shared" si="0"/>
        <v>1703543</v>
      </c>
    </row>
    <row r="19" spans="2:13" x14ac:dyDescent="0.2">
      <c r="B19" s="157"/>
      <c r="C19" s="137" t="s">
        <v>112</v>
      </c>
      <c r="D19" s="159">
        <v>8</v>
      </c>
      <c r="E19" s="164">
        <v>1137967</v>
      </c>
      <c r="F19" s="165"/>
      <c r="G19" s="166">
        <v>2088</v>
      </c>
      <c r="H19" s="166">
        <v>698296</v>
      </c>
      <c r="I19" s="166">
        <v>19426</v>
      </c>
      <c r="J19" s="166">
        <v>15071</v>
      </c>
      <c r="K19" s="166">
        <v>443288</v>
      </c>
      <c r="L19" s="166">
        <v>240715</v>
      </c>
      <c r="M19" s="166">
        <f t="shared" si="0"/>
        <v>1156083</v>
      </c>
    </row>
    <row r="20" spans="2:13" ht="3.95" customHeight="1" x14ac:dyDescent="0.2">
      <c r="B20" s="157"/>
      <c r="C20" s="137"/>
      <c r="D20" s="159"/>
      <c r="E20" s="164"/>
      <c r="F20" s="165"/>
      <c r="G20" s="166"/>
      <c r="H20" s="166"/>
      <c r="I20" s="166"/>
      <c r="J20" s="166"/>
      <c r="K20" s="166"/>
      <c r="L20" s="166"/>
      <c r="M20" s="166"/>
    </row>
    <row r="21" spans="2:13" x14ac:dyDescent="0.2">
      <c r="B21" s="149" t="s">
        <v>113</v>
      </c>
      <c r="D21" s="144"/>
      <c r="E21" s="167" t="s">
        <v>0</v>
      </c>
      <c r="F21" s="168"/>
      <c r="G21" s="169"/>
      <c r="H21" s="169"/>
      <c r="I21" s="169"/>
      <c r="J21" s="169"/>
      <c r="K21" s="169"/>
      <c r="L21" s="169"/>
      <c r="M21" s="169"/>
    </row>
    <row r="22" spans="2:13" x14ac:dyDescent="0.2">
      <c r="B22" s="149"/>
      <c r="C22" s="137" t="s">
        <v>114</v>
      </c>
      <c r="D22" s="163">
        <v>9</v>
      </c>
      <c r="E22" s="164">
        <v>1450574</v>
      </c>
      <c r="F22" s="165"/>
      <c r="G22" s="166">
        <v>19652</v>
      </c>
      <c r="H22" s="166">
        <v>218401</v>
      </c>
      <c r="I22" s="166">
        <v>34154</v>
      </c>
      <c r="J22" s="166">
        <v>0</v>
      </c>
      <c r="K22" s="166">
        <v>139363</v>
      </c>
      <c r="L22" s="166">
        <v>531328</v>
      </c>
      <c r="M22" s="166">
        <f t="shared" ref="M22:M34" si="1">E22-G22-H22+I22+J22+K22+L22</f>
        <v>1917366</v>
      </c>
    </row>
    <row r="23" spans="2:13" x14ac:dyDescent="0.2">
      <c r="B23" s="149"/>
      <c r="C23" s="137" t="s">
        <v>115</v>
      </c>
      <c r="D23" s="159">
        <v>10</v>
      </c>
      <c r="E23" s="164">
        <v>1837047</v>
      </c>
      <c r="F23" s="165"/>
      <c r="G23" s="166">
        <v>1701922</v>
      </c>
      <c r="H23" s="166">
        <v>63479</v>
      </c>
      <c r="I23" s="166">
        <v>146633</v>
      </c>
      <c r="J23" s="166">
        <v>0</v>
      </c>
      <c r="K23" s="166">
        <v>0</v>
      </c>
      <c r="L23" s="166">
        <v>0</v>
      </c>
      <c r="M23" s="166">
        <f t="shared" si="1"/>
        <v>218279</v>
      </c>
    </row>
    <row r="24" spans="2:13" x14ac:dyDescent="0.2">
      <c r="B24" s="149"/>
      <c r="C24" s="137" t="s">
        <v>116</v>
      </c>
      <c r="D24" s="159">
        <v>11</v>
      </c>
      <c r="E24" s="164">
        <v>210659</v>
      </c>
      <c r="F24" s="165"/>
      <c r="G24" s="166">
        <v>0</v>
      </c>
      <c r="H24" s="166">
        <v>110235</v>
      </c>
      <c r="I24" s="166">
        <v>12614</v>
      </c>
      <c r="J24" s="166">
        <v>3977</v>
      </c>
      <c r="K24" s="166">
        <v>937</v>
      </c>
      <c r="L24" s="166">
        <v>49998</v>
      </c>
      <c r="M24" s="166">
        <f t="shared" si="1"/>
        <v>167950</v>
      </c>
    </row>
    <row r="25" spans="2:13" x14ac:dyDescent="0.2">
      <c r="B25" s="149"/>
      <c r="C25" s="137" t="s">
        <v>117</v>
      </c>
      <c r="D25" s="159">
        <v>12</v>
      </c>
      <c r="E25" s="164">
        <v>30707</v>
      </c>
      <c r="F25" s="165"/>
      <c r="G25" s="166">
        <v>0</v>
      </c>
      <c r="H25" s="166">
        <v>735</v>
      </c>
      <c r="I25" s="166">
        <v>28485</v>
      </c>
      <c r="J25" s="166">
        <v>0</v>
      </c>
      <c r="K25" s="166">
        <v>4049</v>
      </c>
      <c r="L25" s="166">
        <v>40109</v>
      </c>
      <c r="M25" s="166">
        <f t="shared" si="1"/>
        <v>102615</v>
      </c>
    </row>
    <row r="26" spans="2:13" x14ac:dyDescent="0.2">
      <c r="B26" s="149"/>
      <c r="C26" s="137" t="s">
        <v>118</v>
      </c>
      <c r="D26" s="159">
        <v>13</v>
      </c>
      <c r="E26" s="164">
        <v>0</v>
      </c>
      <c r="F26" s="165"/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3037</v>
      </c>
      <c r="M26" s="166">
        <f t="shared" si="1"/>
        <v>3037</v>
      </c>
    </row>
    <row r="27" spans="2:13" x14ac:dyDescent="0.2">
      <c r="B27" s="149"/>
      <c r="C27" s="137" t="s">
        <v>119</v>
      </c>
      <c r="D27" s="159">
        <v>14</v>
      </c>
      <c r="E27" s="164">
        <v>0</v>
      </c>
      <c r="F27" s="165"/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f t="shared" si="1"/>
        <v>0</v>
      </c>
    </row>
    <row r="28" spans="2:13" x14ac:dyDescent="0.2">
      <c r="B28" s="149"/>
      <c r="C28" s="137" t="s">
        <v>120</v>
      </c>
      <c r="D28" s="159">
        <v>15</v>
      </c>
      <c r="E28" s="164">
        <v>1529046</v>
      </c>
      <c r="F28" s="165"/>
      <c r="G28" s="166">
        <v>0</v>
      </c>
      <c r="H28" s="166">
        <v>20055</v>
      </c>
      <c r="I28" s="166">
        <v>0</v>
      </c>
      <c r="J28" s="166">
        <v>0</v>
      </c>
      <c r="K28" s="166">
        <v>50396</v>
      </c>
      <c r="L28" s="166">
        <v>1630579</v>
      </c>
      <c r="M28" s="166">
        <f t="shared" si="1"/>
        <v>3189966</v>
      </c>
    </row>
    <row r="29" spans="2:13" x14ac:dyDescent="0.2">
      <c r="B29" s="149"/>
      <c r="C29" s="137" t="s">
        <v>121</v>
      </c>
      <c r="D29" s="159">
        <v>16</v>
      </c>
      <c r="E29" s="164">
        <v>4</v>
      </c>
      <c r="F29" s="165"/>
      <c r="G29" s="166">
        <v>0</v>
      </c>
      <c r="H29" s="166">
        <v>1130</v>
      </c>
      <c r="I29" s="166">
        <v>0</v>
      </c>
      <c r="J29" s="166">
        <v>0</v>
      </c>
      <c r="K29" s="166">
        <v>0</v>
      </c>
      <c r="L29" s="166">
        <v>9266</v>
      </c>
      <c r="M29" s="166">
        <f t="shared" si="1"/>
        <v>8140</v>
      </c>
    </row>
    <row r="30" spans="2:13" x14ac:dyDescent="0.2">
      <c r="B30" s="149"/>
      <c r="C30" s="469" t="s">
        <v>287</v>
      </c>
      <c r="D30" s="159">
        <v>17</v>
      </c>
      <c r="E30" s="164">
        <v>1093747</v>
      </c>
      <c r="F30" s="170"/>
      <c r="G30" s="166">
        <v>0</v>
      </c>
      <c r="H30" s="166">
        <v>614302</v>
      </c>
      <c r="I30" s="166">
        <v>0</v>
      </c>
      <c r="J30" s="166">
        <v>125957</v>
      </c>
      <c r="K30" s="166">
        <v>16732</v>
      </c>
      <c r="L30" s="166">
        <v>373322</v>
      </c>
      <c r="M30" s="166">
        <f t="shared" si="1"/>
        <v>995456</v>
      </c>
    </row>
    <row r="31" spans="2:13" x14ac:dyDescent="0.2">
      <c r="B31" s="149"/>
      <c r="C31" s="137" t="s">
        <v>124</v>
      </c>
      <c r="D31" s="159">
        <v>18</v>
      </c>
      <c r="E31" s="164">
        <v>1623286</v>
      </c>
      <c r="F31" s="165"/>
      <c r="G31" s="166">
        <v>0</v>
      </c>
      <c r="H31" s="166">
        <v>75265</v>
      </c>
      <c r="I31" s="166">
        <v>0</v>
      </c>
      <c r="J31" s="166">
        <v>0</v>
      </c>
      <c r="K31" s="166">
        <v>3689</v>
      </c>
      <c r="L31" s="166">
        <v>25368</v>
      </c>
      <c r="M31" s="166">
        <f t="shared" si="1"/>
        <v>1577078</v>
      </c>
    </row>
    <row r="32" spans="2:13" x14ac:dyDescent="0.2">
      <c r="B32" s="149"/>
      <c r="C32" s="137" t="s">
        <v>125</v>
      </c>
      <c r="D32" s="159">
        <v>19</v>
      </c>
      <c r="E32" s="164">
        <v>901772</v>
      </c>
      <c r="F32" s="165"/>
      <c r="G32" s="166">
        <v>323609</v>
      </c>
      <c r="H32" s="166">
        <v>131</v>
      </c>
      <c r="I32" s="166">
        <v>0</v>
      </c>
      <c r="J32" s="166">
        <v>0</v>
      </c>
      <c r="K32" s="166">
        <v>322780</v>
      </c>
      <c r="L32" s="166">
        <v>6204</v>
      </c>
      <c r="M32" s="166">
        <f t="shared" si="1"/>
        <v>907016</v>
      </c>
    </row>
    <row r="33" spans="2:13" x14ac:dyDescent="0.2">
      <c r="B33" s="149"/>
      <c r="C33" s="137" t="s">
        <v>126</v>
      </c>
      <c r="D33" s="159">
        <v>20</v>
      </c>
      <c r="E33" s="164">
        <v>148452</v>
      </c>
      <c r="F33" s="165"/>
      <c r="G33" s="166">
        <v>0</v>
      </c>
      <c r="H33" s="166">
        <v>119467</v>
      </c>
      <c r="I33" s="166">
        <v>0</v>
      </c>
      <c r="J33" s="166">
        <v>0</v>
      </c>
      <c r="K33" s="166">
        <v>74458</v>
      </c>
      <c r="L33" s="166">
        <v>78384</v>
      </c>
      <c r="M33" s="166">
        <f t="shared" si="1"/>
        <v>181827</v>
      </c>
    </row>
    <row r="34" spans="2:13" x14ac:dyDescent="0.2">
      <c r="B34" s="149"/>
      <c r="C34" s="137" t="s">
        <v>127</v>
      </c>
      <c r="D34" s="159">
        <v>21</v>
      </c>
      <c r="E34" s="164">
        <v>638351</v>
      </c>
      <c r="F34" s="165"/>
      <c r="G34" s="166">
        <v>286424</v>
      </c>
      <c r="H34" s="166">
        <v>291479</v>
      </c>
      <c r="I34" s="166">
        <v>552267</v>
      </c>
      <c r="J34" s="166">
        <v>0</v>
      </c>
      <c r="K34" s="166">
        <v>5</v>
      </c>
      <c r="L34" s="166">
        <v>66723</v>
      </c>
      <c r="M34" s="166">
        <f t="shared" si="1"/>
        <v>679443</v>
      </c>
    </row>
    <row r="35" spans="2:13" s="176" customFormat="1" x14ac:dyDescent="0.2">
      <c r="B35" s="171" t="s">
        <v>128</v>
      </c>
      <c r="C35" s="172"/>
      <c r="D35" s="173">
        <v>22</v>
      </c>
      <c r="E35" s="174">
        <f>SUM(E12:E34)</f>
        <v>48760651</v>
      </c>
      <c r="F35" s="175"/>
      <c r="G35" s="174">
        <f>SUM(G12:G34)</f>
        <v>2586592</v>
      </c>
      <c r="H35" s="174">
        <f t="shared" ref="H35:M35" si="2">SUM(H12:H34)</f>
        <v>4834955</v>
      </c>
      <c r="I35" s="174">
        <f t="shared" si="2"/>
        <v>2813356</v>
      </c>
      <c r="J35" s="174">
        <f t="shared" si="2"/>
        <v>216887</v>
      </c>
      <c r="K35" s="174">
        <f t="shared" si="2"/>
        <v>5430189</v>
      </c>
      <c r="L35" s="174">
        <f t="shared" si="2"/>
        <v>12762859</v>
      </c>
      <c r="M35" s="379">
        <f t="shared" si="2"/>
        <v>62562395</v>
      </c>
    </row>
    <row r="36" spans="2:13" ht="7.5" customHeight="1" x14ac:dyDescent="0.2"/>
    <row r="37" spans="2:13" s="9" customFormat="1" x14ac:dyDescent="0.2">
      <c r="B37" s="470" t="s">
        <v>290</v>
      </c>
      <c r="C37" s="135"/>
      <c r="D37" s="130"/>
      <c r="E37" s="130"/>
      <c r="F37" s="130"/>
      <c r="G37" s="472"/>
    </row>
    <row r="38" spans="2:13" s="9" customFormat="1" x14ac:dyDescent="0.2">
      <c r="C38" s="130" t="s">
        <v>289</v>
      </c>
      <c r="D38" s="471" t="s">
        <v>35</v>
      </c>
      <c r="E38" s="130">
        <v>107940</v>
      </c>
      <c r="F38" s="130"/>
      <c r="G38" s="131"/>
    </row>
    <row r="39" spans="2:13" x14ac:dyDescent="0.2">
      <c r="C39" s="130" t="s">
        <v>291</v>
      </c>
      <c r="D39" s="471" t="s">
        <v>35</v>
      </c>
      <c r="E39" s="130">
        <v>18017</v>
      </c>
      <c r="F39" s="130"/>
    </row>
    <row r="40" spans="2:13" x14ac:dyDescent="0.2"/>
  </sheetData>
  <phoneticPr fontId="0" type="noConversion"/>
  <hyperlinks>
    <hyperlink ref="M1" location="Inhalt!F23" display="Inhalt!F23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75" zeroHeight="1" x14ac:dyDescent="0.2"/>
  <cols>
    <col min="1" max="1" width="1.855468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5703125" style="9" customWidth="1"/>
    <col min="6" max="8" width="11.42578125" style="9" customWidth="1"/>
    <col min="9" max="9" width="2.42578125" style="9" customWidth="1"/>
    <col min="10" max="10" width="11" style="9" customWidth="1"/>
    <col min="11" max="11" width="13.5703125" style="9" customWidth="1"/>
    <col min="12" max="13" width="12.5703125" style="9" customWidth="1"/>
    <col min="14" max="14" width="2.140625" style="9" customWidth="1"/>
    <col min="15" max="15" width="9.140625" style="9" customWidth="1"/>
    <col min="16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  <c r="N1" s="6"/>
    </row>
    <row r="2" spans="2:14" ht="5.0999999999999996" customHeight="1" x14ac:dyDescent="0.2"/>
    <row r="3" spans="2:14" x14ac:dyDescent="0.2">
      <c r="B3" s="9" t="s">
        <v>136</v>
      </c>
      <c r="N3" s="16" t="s">
        <v>73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">
      <c r="B5" s="104"/>
      <c r="C5" s="20"/>
      <c r="D5" s="21"/>
      <c r="E5" s="113"/>
      <c r="F5" s="25" t="s">
        <v>137</v>
      </c>
      <c r="G5" s="26"/>
      <c r="H5" s="27"/>
      <c r="I5" s="113" t="s">
        <v>0</v>
      </c>
      <c r="J5" s="177"/>
      <c r="K5" s="23" t="s">
        <v>138</v>
      </c>
      <c r="L5" s="113"/>
      <c r="M5" s="113" t="s">
        <v>80</v>
      </c>
      <c r="N5" s="21"/>
    </row>
    <row r="6" spans="2:14" x14ac:dyDescent="0.2">
      <c r="B6" s="89"/>
      <c r="C6" s="16" t="s">
        <v>139</v>
      </c>
      <c r="D6" s="30" t="s">
        <v>0</v>
      </c>
      <c r="E6" s="116" t="s">
        <v>89</v>
      </c>
      <c r="F6" s="32" t="s">
        <v>140</v>
      </c>
      <c r="G6" s="32" t="s">
        <v>141</v>
      </c>
      <c r="H6" s="178" t="s">
        <v>142</v>
      </c>
      <c r="I6" s="116" t="s">
        <v>143</v>
      </c>
      <c r="J6" s="179"/>
      <c r="K6" s="32" t="s">
        <v>144</v>
      </c>
      <c r="L6" s="116" t="s">
        <v>145</v>
      </c>
      <c r="M6" s="116" t="s">
        <v>146</v>
      </c>
      <c r="N6" s="180"/>
    </row>
    <row r="7" spans="2:14" x14ac:dyDescent="0.2">
      <c r="B7" s="89"/>
      <c r="D7" s="30"/>
      <c r="E7" s="116" t="s">
        <v>97</v>
      </c>
      <c r="F7" s="32" t="s">
        <v>147</v>
      </c>
      <c r="G7" s="32" t="s">
        <v>148</v>
      </c>
      <c r="H7" s="178" t="s">
        <v>149</v>
      </c>
      <c r="I7" s="116"/>
      <c r="J7" s="179"/>
      <c r="K7" s="32" t="s">
        <v>150</v>
      </c>
      <c r="L7" s="116" t="s">
        <v>151</v>
      </c>
      <c r="M7" s="116" t="s">
        <v>152</v>
      </c>
      <c r="N7" s="180"/>
    </row>
    <row r="8" spans="2:14" ht="4.5" customHeight="1" x14ac:dyDescent="0.2">
      <c r="B8" s="89"/>
      <c r="D8" s="30"/>
      <c r="E8" s="116"/>
      <c r="F8" s="32"/>
      <c r="G8" s="32"/>
      <c r="I8" s="116"/>
      <c r="J8" s="179"/>
      <c r="K8" s="32"/>
      <c r="L8" s="116"/>
      <c r="M8" s="116"/>
      <c r="N8" s="180"/>
    </row>
    <row r="9" spans="2:14" x14ac:dyDescent="0.2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81"/>
      <c r="K9" s="32" t="s">
        <v>99</v>
      </c>
      <c r="L9" s="179" t="s">
        <v>99</v>
      </c>
      <c r="M9" s="182" t="s">
        <v>100</v>
      </c>
      <c r="N9" s="183"/>
    </row>
    <row r="10" spans="2:14" x14ac:dyDescent="0.2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84"/>
    </row>
    <row r="11" spans="2:14" x14ac:dyDescent="0.2">
      <c r="B11" s="89" t="s">
        <v>104</v>
      </c>
      <c r="C11" s="30"/>
      <c r="D11" s="33"/>
      <c r="E11" s="22"/>
      <c r="F11" s="32"/>
      <c r="G11" s="32"/>
      <c r="H11" s="32"/>
      <c r="I11" s="31"/>
      <c r="J11" s="185"/>
      <c r="K11" s="32"/>
      <c r="L11" s="22"/>
      <c r="M11" s="22"/>
      <c r="N11" s="186"/>
    </row>
    <row r="12" spans="2:14" x14ac:dyDescent="0.2">
      <c r="B12" s="89"/>
      <c r="C12" s="17" t="s">
        <v>105</v>
      </c>
      <c r="D12" s="92">
        <v>1</v>
      </c>
      <c r="E12" s="122">
        <v>915722</v>
      </c>
      <c r="F12" s="122">
        <v>17</v>
      </c>
      <c r="G12" s="122">
        <v>35518</v>
      </c>
      <c r="H12" s="122">
        <v>0</v>
      </c>
      <c r="I12" s="122"/>
      <c r="J12" s="123">
        <v>1644</v>
      </c>
      <c r="K12" s="122">
        <v>-11432</v>
      </c>
      <c r="L12" s="122">
        <f>E12-F12-G12-H12+J12-K12-M12</f>
        <v>6756</v>
      </c>
      <c r="M12" s="122">
        <v>886507</v>
      </c>
      <c r="N12" s="188"/>
    </row>
    <row r="13" spans="2:14" x14ac:dyDescent="0.2">
      <c r="B13" s="89"/>
      <c r="C13" s="17" t="s">
        <v>106</v>
      </c>
      <c r="D13" s="38">
        <v>2</v>
      </c>
      <c r="E13" s="122">
        <v>1589048</v>
      </c>
      <c r="F13" s="122">
        <v>90414</v>
      </c>
      <c r="G13" s="122">
        <v>137916</v>
      </c>
      <c r="H13" s="122">
        <v>0</v>
      </c>
      <c r="I13" s="122"/>
      <c r="J13" s="123">
        <v>-34134</v>
      </c>
      <c r="K13" s="122">
        <v>-38070</v>
      </c>
      <c r="L13" s="122">
        <f t="shared" ref="L13:L19" si="0">E13-F13-G13-H13+J13-K13-M13</f>
        <v>-10002</v>
      </c>
      <c r="M13" s="122">
        <v>1374656</v>
      </c>
      <c r="N13" s="188" t="s">
        <v>123</v>
      </c>
    </row>
    <row r="14" spans="2:14" x14ac:dyDescent="0.2">
      <c r="B14" s="89"/>
      <c r="C14" s="17" t="s">
        <v>107</v>
      </c>
      <c r="D14" s="38">
        <v>3</v>
      </c>
      <c r="E14" s="122">
        <v>432052</v>
      </c>
      <c r="F14" s="122">
        <v>6331</v>
      </c>
      <c r="G14" s="122">
        <v>176745</v>
      </c>
      <c r="H14" s="122">
        <v>0</v>
      </c>
      <c r="I14" s="122"/>
      <c r="J14" s="123">
        <v>32310</v>
      </c>
      <c r="K14" s="122">
        <v>1809</v>
      </c>
      <c r="L14" s="122">
        <f t="shared" si="0"/>
        <v>-1487</v>
      </c>
      <c r="M14" s="122">
        <v>280964</v>
      </c>
      <c r="N14" s="188"/>
    </row>
    <row r="15" spans="2:14" x14ac:dyDescent="0.2">
      <c r="B15" s="89"/>
      <c r="C15" s="17" t="s">
        <v>108</v>
      </c>
      <c r="D15" s="38">
        <v>4</v>
      </c>
      <c r="E15" s="122">
        <v>3673031</v>
      </c>
      <c r="F15" s="122">
        <v>77508</v>
      </c>
      <c r="G15" s="122">
        <v>594252</v>
      </c>
      <c r="H15" s="122">
        <v>0</v>
      </c>
      <c r="I15" s="122"/>
      <c r="J15" s="123">
        <v>-179207</v>
      </c>
      <c r="K15" s="122">
        <v>-64797</v>
      </c>
      <c r="L15" s="122">
        <f t="shared" si="0"/>
        <v>74496</v>
      </c>
      <c r="M15" s="122">
        <v>2812365</v>
      </c>
      <c r="N15" s="188"/>
    </row>
    <row r="16" spans="2:14" x14ac:dyDescent="0.2">
      <c r="B16" s="89"/>
      <c r="C16" s="17" t="s">
        <v>109</v>
      </c>
      <c r="D16" s="38">
        <v>5</v>
      </c>
      <c r="E16" s="122">
        <v>1161433</v>
      </c>
      <c r="F16" s="122">
        <v>58261</v>
      </c>
      <c r="G16" s="122">
        <v>34122</v>
      </c>
      <c r="H16" s="122">
        <v>35244</v>
      </c>
      <c r="I16" s="122"/>
      <c r="J16" s="123">
        <v>179215</v>
      </c>
      <c r="K16" s="122">
        <v>-61082</v>
      </c>
      <c r="L16" s="122">
        <f t="shared" si="0"/>
        <v>7890</v>
      </c>
      <c r="M16" s="122">
        <v>1266213</v>
      </c>
      <c r="N16" s="188"/>
    </row>
    <row r="17" spans="2:14" x14ac:dyDescent="0.2">
      <c r="B17" s="89"/>
      <c r="C17" s="17" t="s">
        <v>110</v>
      </c>
      <c r="D17" s="38">
        <v>6</v>
      </c>
      <c r="E17" s="122">
        <v>139144</v>
      </c>
      <c r="F17" s="122">
        <v>71</v>
      </c>
      <c r="G17" s="122">
        <v>97</v>
      </c>
      <c r="H17" s="122">
        <v>0</v>
      </c>
      <c r="I17" s="122"/>
      <c r="J17" s="123">
        <v>-19928</v>
      </c>
      <c r="K17" s="122">
        <v>35592</v>
      </c>
      <c r="L17" s="122">
        <f t="shared" si="0"/>
        <v>-3073</v>
      </c>
      <c r="M17" s="122">
        <v>86529</v>
      </c>
      <c r="N17" s="188"/>
    </row>
    <row r="18" spans="2:14" x14ac:dyDescent="0.2">
      <c r="B18" s="89"/>
      <c r="C18" s="17" t="s">
        <v>111</v>
      </c>
      <c r="D18" s="38">
        <v>7</v>
      </c>
      <c r="E18" s="122">
        <v>299748</v>
      </c>
      <c r="F18" s="122">
        <v>4315</v>
      </c>
      <c r="G18" s="122">
        <v>103508</v>
      </c>
      <c r="H18" s="122">
        <v>60966</v>
      </c>
      <c r="I18" s="122"/>
      <c r="J18" s="123">
        <v>25612</v>
      </c>
      <c r="K18" s="122">
        <v>82178</v>
      </c>
      <c r="L18" s="122">
        <f t="shared" si="0"/>
        <v>9629</v>
      </c>
      <c r="M18" s="122">
        <v>64764</v>
      </c>
      <c r="N18" s="188" t="s">
        <v>123</v>
      </c>
    </row>
    <row r="19" spans="2:14" x14ac:dyDescent="0.2">
      <c r="B19" s="105"/>
      <c r="C19" s="17" t="s">
        <v>112</v>
      </c>
      <c r="D19" s="38">
        <v>8</v>
      </c>
      <c r="E19" s="122">
        <v>181781</v>
      </c>
      <c r="F19" s="122">
        <v>71</v>
      </c>
      <c r="G19" s="122">
        <v>81270</v>
      </c>
      <c r="H19" s="122">
        <v>0</v>
      </c>
      <c r="I19" s="122"/>
      <c r="J19" s="123">
        <v>18086</v>
      </c>
      <c r="K19" s="122">
        <v>861</v>
      </c>
      <c r="L19" s="122">
        <f t="shared" si="0"/>
        <v>-6494</v>
      </c>
      <c r="M19" s="122">
        <v>124159</v>
      </c>
      <c r="N19" s="188"/>
    </row>
    <row r="20" spans="2:14" ht="3.95" customHeight="1" x14ac:dyDescent="0.2">
      <c r="B20" s="105"/>
      <c r="C20" s="17"/>
      <c r="D20" s="38"/>
      <c r="E20" s="122"/>
      <c r="F20" s="93"/>
      <c r="G20" s="93"/>
      <c r="H20" s="93"/>
      <c r="I20" s="122"/>
      <c r="J20" s="187"/>
      <c r="K20" s="93"/>
      <c r="L20" s="122"/>
      <c r="M20" s="122"/>
      <c r="N20" s="188"/>
    </row>
    <row r="21" spans="2:14" x14ac:dyDescent="0.2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89"/>
    </row>
    <row r="22" spans="2:14" x14ac:dyDescent="0.2">
      <c r="B22" s="89"/>
      <c r="C22" s="17" t="s">
        <v>114</v>
      </c>
      <c r="D22" s="92">
        <v>9</v>
      </c>
      <c r="E22" s="122">
        <v>259186</v>
      </c>
      <c r="F22" s="122">
        <v>1216</v>
      </c>
      <c r="G22" s="122">
        <v>19946</v>
      </c>
      <c r="H22" s="122">
        <v>0</v>
      </c>
      <c r="I22" s="122"/>
      <c r="J22" s="123">
        <v>0</v>
      </c>
      <c r="K22" s="122">
        <v>-14959</v>
      </c>
      <c r="L22" s="122">
        <f t="shared" ref="L22:L34" si="1">E22-F22-G22-H22+J22-K22-M22</f>
        <v>3472</v>
      </c>
      <c r="M22" s="122">
        <v>249511</v>
      </c>
      <c r="N22" s="188"/>
    </row>
    <row r="23" spans="2:14" x14ac:dyDescent="0.2">
      <c r="B23" s="89"/>
      <c r="C23" s="17" t="s">
        <v>115</v>
      </c>
      <c r="D23" s="38">
        <v>10</v>
      </c>
      <c r="E23" s="122">
        <v>33708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110</v>
      </c>
      <c r="L23" s="122">
        <f t="shared" si="1"/>
        <v>33</v>
      </c>
      <c r="M23" s="122">
        <v>33565</v>
      </c>
      <c r="N23" s="188"/>
    </row>
    <row r="24" spans="2:14" x14ac:dyDescent="0.2">
      <c r="B24" s="89"/>
      <c r="C24" s="17" t="s">
        <v>116</v>
      </c>
      <c r="D24" s="38">
        <v>11</v>
      </c>
      <c r="E24" s="122">
        <v>29688</v>
      </c>
      <c r="F24" s="122">
        <v>2674</v>
      </c>
      <c r="G24" s="122">
        <v>11954</v>
      </c>
      <c r="H24" s="122">
        <v>0</v>
      </c>
      <c r="I24" s="122"/>
      <c r="J24" s="123">
        <v>0</v>
      </c>
      <c r="K24" s="122">
        <v>2214</v>
      </c>
      <c r="L24" s="122">
        <f t="shared" si="1"/>
        <v>1050</v>
      </c>
      <c r="M24" s="122">
        <v>11796</v>
      </c>
      <c r="N24" s="188"/>
    </row>
    <row r="25" spans="2:14" x14ac:dyDescent="0.2">
      <c r="B25" s="89"/>
      <c r="C25" s="17" t="s">
        <v>117</v>
      </c>
      <c r="D25" s="38">
        <v>12</v>
      </c>
      <c r="E25" s="122">
        <v>13574</v>
      </c>
      <c r="F25" s="122">
        <v>662</v>
      </c>
      <c r="G25" s="122">
        <v>2103</v>
      </c>
      <c r="H25" s="122">
        <v>0</v>
      </c>
      <c r="I25" s="122"/>
      <c r="J25" s="123">
        <v>-12</v>
      </c>
      <c r="K25" s="122">
        <v>445</v>
      </c>
      <c r="L25" s="122">
        <f t="shared" si="1"/>
        <v>56</v>
      </c>
      <c r="M25" s="122">
        <v>10296</v>
      </c>
      <c r="N25" s="188"/>
    </row>
    <row r="26" spans="2:14" x14ac:dyDescent="0.2">
      <c r="B26" s="89"/>
      <c r="C26" s="17" t="s">
        <v>118</v>
      </c>
      <c r="D26" s="38">
        <v>13</v>
      </c>
      <c r="E26" s="122">
        <v>635</v>
      </c>
      <c r="F26" s="122">
        <v>0</v>
      </c>
      <c r="G26" s="122">
        <v>91</v>
      </c>
      <c r="H26" s="122">
        <v>0</v>
      </c>
      <c r="I26" s="122"/>
      <c r="J26" s="123">
        <v>0</v>
      </c>
      <c r="K26" s="122">
        <v>26</v>
      </c>
      <c r="L26" s="122">
        <f t="shared" si="1"/>
        <v>-22</v>
      </c>
      <c r="M26" s="122">
        <v>540</v>
      </c>
      <c r="N26" s="188"/>
    </row>
    <row r="27" spans="2:14" x14ac:dyDescent="0.2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88"/>
    </row>
    <row r="28" spans="2:14" x14ac:dyDescent="0.2">
      <c r="B28" s="89"/>
      <c r="C28" s="17" t="s">
        <v>120</v>
      </c>
      <c r="D28" s="38">
        <v>15</v>
      </c>
      <c r="E28" s="122">
        <v>279431</v>
      </c>
      <c r="F28" s="122">
        <v>20755</v>
      </c>
      <c r="G28" s="122">
        <v>9969</v>
      </c>
      <c r="H28" s="122">
        <v>0</v>
      </c>
      <c r="I28" s="122"/>
      <c r="J28" s="123">
        <v>-8426</v>
      </c>
      <c r="K28" s="122">
        <v>26607</v>
      </c>
      <c r="L28" s="122">
        <f t="shared" si="1"/>
        <v>-9708</v>
      </c>
      <c r="M28" s="122">
        <v>223382</v>
      </c>
      <c r="N28" s="188"/>
    </row>
    <row r="29" spans="2:14" x14ac:dyDescent="0.2">
      <c r="B29" s="89"/>
      <c r="C29" s="17" t="s">
        <v>121</v>
      </c>
      <c r="D29" s="38">
        <v>16</v>
      </c>
      <c r="E29" s="122">
        <v>918</v>
      </c>
      <c r="F29" s="122">
        <v>3</v>
      </c>
      <c r="G29" s="122">
        <v>1</v>
      </c>
      <c r="H29" s="122">
        <v>0</v>
      </c>
      <c r="I29" s="122"/>
      <c r="J29" s="123">
        <v>0</v>
      </c>
      <c r="K29" s="122">
        <v>-12</v>
      </c>
      <c r="L29" s="122">
        <f t="shared" si="1"/>
        <v>-186</v>
      </c>
      <c r="M29" s="122">
        <v>1112</v>
      </c>
      <c r="N29" s="188"/>
    </row>
    <row r="30" spans="2:14" x14ac:dyDescent="0.2">
      <c r="B30" s="89"/>
      <c r="C30" s="17" t="s">
        <v>122</v>
      </c>
      <c r="D30" s="38">
        <v>17</v>
      </c>
      <c r="E30" s="122">
        <v>150627</v>
      </c>
      <c r="F30" s="122">
        <v>31104</v>
      </c>
      <c r="G30" s="122">
        <v>76875</v>
      </c>
      <c r="H30" s="122">
        <v>0</v>
      </c>
      <c r="I30" s="122"/>
      <c r="J30" s="123">
        <v>-4957</v>
      </c>
      <c r="K30" s="122">
        <v>-19324</v>
      </c>
      <c r="L30" s="122">
        <f t="shared" si="1"/>
        <v>1158</v>
      </c>
      <c r="M30" s="122">
        <v>55857</v>
      </c>
      <c r="N30" s="188"/>
    </row>
    <row r="31" spans="2:14" x14ac:dyDescent="0.2">
      <c r="B31" s="89"/>
      <c r="C31" s="17" t="s">
        <v>124</v>
      </c>
      <c r="D31" s="38">
        <v>18</v>
      </c>
      <c r="E31" s="122">
        <v>381699</v>
      </c>
      <c r="F31" s="122">
        <v>17768</v>
      </c>
      <c r="G31" s="122">
        <v>159513</v>
      </c>
      <c r="H31" s="122">
        <v>0</v>
      </c>
      <c r="I31" s="122"/>
      <c r="J31" s="123">
        <v>-406</v>
      </c>
      <c r="K31" s="122">
        <v>-9989</v>
      </c>
      <c r="L31" s="122">
        <f t="shared" si="1"/>
        <v>1539</v>
      </c>
      <c r="M31" s="122">
        <v>212462</v>
      </c>
      <c r="N31" s="188"/>
    </row>
    <row r="32" spans="2:14" x14ac:dyDescent="0.2">
      <c r="B32" s="89"/>
      <c r="C32" s="17" t="s">
        <v>125</v>
      </c>
      <c r="D32" s="38">
        <v>19</v>
      </c>
      <c r="E32" s="122">
        <v>95013</v>
      </c>
      <c r="F32" s="122">
        <v>332</v>
      </c>
      <c r="G32" s="122">
        <v>59143</v>
      </c>
      <c r="H32" s="122">
        <v>0</v>
      </c>
      <c r="I32" s="122"/>
      <c r="J32" s="123">
        <v>0</v>
      </c>
      <c r="K32" s="122">
        <v>1871</v>
      </c>
      <c r="L32" s="122">
        <f t="shared" si="1"/>
        <v>-2797</v>
      </c>
      <c r="M32" s="122">
        <v>36464</v>
      </c>
      <c r="N32" s="188"/>
    </row>
    <row r="33" spans="2:14" x14ac:dyDescent="0.2">
      <c r="B33" s="89"/>
      <c r="C33" s="17" t="s">
        <v>126</v>
      </c>
      <c r="D33" s="38">
        <v>20</v>
      </c>
      <c r="E33" s="122">
        <v>28554</v>
      </c>
      <c r="F33" s="122">
        <v>5229</v>
      </c>
      <c r="G33" s="122">
        <v>11030</v>
      </c>
      <c r="H33" s="122">
        <v>0</v>
      </c>
      <c r="I33" s="122"/>
      <c r="J33" s="123">
        <v>561</v>
      </c>
      <c r="K33" s="122">
        <v>-6670</v>
      </c>
      <c r="L33" s="122">
        <f t="shared" si="1"/>
        <v>7740</v>
      </c>
      <c r="M33" s="122">
        <v>11786</v>
      </c>
      <c r="N33" s="188"/>
    </row>
    <row r="34" spans="2:14" x14ac:dyDescent="0.2">
      <c r="B34" s="89"/>
      <c r="C34" s="17" t="s">
        <v>127</v>
      </c>
      <c r="D34" s="38">
        <v>21</v>
      </c>
      <c r="E34" s="122">
        <v>94389</v>
      </c>
      <c r="F34" s="122">
        <v>0</v>
      </c>
      <c r="G34" s="122">
        <v>15914</v>
      </c>
      <c r="H34" s="122">
        <v>0</v>
      </c>
      <c r="I34" s="122"/>
      <c r="J34" s="123">
        <v>-10358</v>
      </c>
      <c r="K34" s="122">
        <v>-19573</v>
      </c>
      <c r="L34" s="122">
        <f t="shared" si="1"/>
        <v>-4664</v>
      </c>
      <c r="M34" s="122">
        <v>92354</v>
      </c>
      <c r="N34" s="188"/>
    </row>
    <row r="35" spans="2:14" x14ac:dyDescent="0.2">
      <c r="B35" s="82" t="s">
        <v>128</v>
      </c>
      <c r="C35" s="132"/>
      <c r="D35" s="133">
        <v>22</v>
      </c>
      <c r="E35" s="127">
        <f>SUM(E12:E34)</f>
        <v>9759381</v>
      </c>
      <c r="F35" s="127">
        <f>SUM(F12:F34)</f>
        <v>316731</v>
      </c>
      <c r="G35" s="127">
        <f>SUM(G12:G34)</f>
        <v>1529967</v>
      </c>
      <c r="H35" s="127">
        <f>SUM(H12:H34)</f>
        <v>96210</v>
      </c>
      <c r="I35" s="127"/>
      <c r="J35" s="128">
        <f>SUM(J12:J34)</f>
        <v>0</v>
      </c>
      <c r="K35" s="129">
        <f>SUM(K12:K34)</f>
        <v>-94195</v>
      </c>
      <c r="L35" s="129">
        <f>SUM(L12:L34)</f>
        <v>75386</v>
      </c>
      <c r="M35" s="127">
        <f>SUM(M12:M34)</f>
        <v>7835282</v>
      </c>
      <c r="N35" s="111"/>
    </row>
    <row r="36" spans="2:14" x14ac:dyDescent="0.2">
      <c r="I36" s="23"/>
      <c r="J36" s="29" t="s">
        <v>153</v>
      </c>
      <c r="M36" s="190"/>
      <c r="N36" s="21"/>
    </row>
    <row r="37" spans="2:14" x14ac:dyDescent="0.2">
      <c r="I37" s="191" t="s">
        <v>49</v>
      </c>
      <c r="J37" s="29"/>
      <c r="K37" s="17" t="s">
        <v>154</v>
      </c>
      <c r="L37" s="17"/>
      <c r="M37" s="122">
        <v>470539</v>
      </c>
      <c r="N37" s="36"/>
    </row>
    <row r="38" spans="2:14" x14ac:dyDescent="0.2">
      <c r="C38" s="67" t="s">
        <v>155</v>
      </c>
      <c r="I38" s="191" t="s">
        <v>49</v>
      </c>
      <c r="J38" s="29"/>
      <c r="K38" s="9" t="s">
        <v>156</v>
      </c>
      <c r="M38" s="122">
        <v>31220</v>
      </c>
      <c r="N38" s="36"/>
    </row>
    <row r="39" spans="2:14" x14ac:dyDescent="0.2">
      <c r="C39" s="67" t="s">
        <v>351</v>
      </c>
      <c r="I39" s="85" t="s">
        <v>35</v>
      </c>
      <c r="J39" s="82" t="s">
        <v>158</v>
      </c>
      <c r="K39" s="192"/>
      <c r="L39" s="83"/>
      <c r="M39" s="127">
        <f>M35-M37-M38</f>
        <v>7333523</v>
      </c>
      <c r="N39" s="111"/>
    </row>
    <row r="40" spans="2:14" x14ac:dyDescent="0.2"/>
    <row r="41" spans="2:14" x14ac:dyDescent="0.2"/>
    <row r="42" spans="2:14" x14ac:dyDescent="0.2"/>
  </sheetData>
  <phoneticPr fontId="0" type="noConversion"/>
  <hyperlinks>
    <hyperlink ref="M1" location="Inhalt!F24" display="Inhalt!F24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512" t="s">
        <v>371</v>
      </c>
      <c r="C1" s="6"/>
      <c r="D1" s="6"/>
      <c r="E1" s="6"/>
      <c r="F1" s="6"/>
      <c r="G1" s="6"/>
      <c r="H1" s="6"/>
      <c r="I1" s="6"/>
      <c r="J1" s="477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159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160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161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35535</v>
      </c>
      <c r="F11" s="93">
        <v>59748</v>
      </c>
      <c r="G11" s="355">
        <f t="shared" ref="G11:G18" si="0">IF(AND(F11&gt; 0,E11&gt;0,E11&lt;=F11*6),E11/F11*100-100,"-")</f>
        <v>-40.525205864631452</v>
      </c>
      <c r="H11" s="93">
        <v>211659</v>
      </c>
      <c r="I11" s="93">
        <v>203358</v>
      </c>
      <c r="J11" s="355">
        <f t="shared" ref="J11:J18" si="1">IF(AND(I11&gt; 0,H11&gt;0,H11&lt;=I11*6),H11/I11*100-100,"-")</f>
        <v>4.0819638273389813</v>
      </c>
    </row>
    <row r="12" spans="2:14" x14ac:dyDescent="0.2">
      <c r="B12" s="89"/>
      <c r="C12" s="17" t="s">
        <v>106</v>
      </c>
      <c r="D12" s="38">
        <v>2</v>
      </c>
      <c r="E12" s="93">
        <v>228330</v>
      </c>
      <c r="F12" s="93">
        <v>197672</v>
      </c>
      <c r="G12" s="355">
        <f t="shared" si="0"/>
        <v>15.509530940143264</v>
      </c>
      <c r="H12" s="93">
        <v>1566473</v>
      </c>
      <c r="I12" s="93">
        <v>1315142</v>
      </c>
      <c r="J12" s="355">
        <f t="shared" si="1"/>
        <v>19.110559924327546</v>
      </c>
    </row>
    <row r="13" spans="2:14" x14ac:dyDescent="0.2">
      <c r="B13" s="89"/>
      <c r="C13" s="17" t="s">
        <v>107</v>
      </c>
      <c r="D13" s="38">
        <v>3</v>
      </c>
      <c r="E13" s="93">
        <v>183076</v>
      </c>
      <c r="F13" s="93">
        <v>201343</v>
      </c>
      <c r="G13" s="355">
        <f t="shared" si="0"/>
        <v>-9.0725776411397447</v>
      </c>
      <c r="H13" s="93">
        <v>1241462</v>
      </c>
      <c r="I13" s="93">
        <v>1054810</v>
      </c>
      <c r="J13" s="355">
        <f t="shared" si="1"/>
        <v>17.695319536219785</v>
      </c>
    </row>
    <row r="14" spans="2:14" x14ac:dyDescent="0.2">
      <c r="B14" s="89"/>
      <c r="C14" s="17" t="s">
        <v>108</v>
      </c>
      <c r="D14" s="38">
        <v>4</v>
      </c>
      <c r="E14" s="93">
        <v>671760</v>
      </c>
      <c r="F14" s="93">
        <v>455797</v>
      </c>
      <c r="G14" s="355">
        <f t="shared" si="0"/>
        <v>47.381400053093813</v>
      </c>
      <c r="H14" s="93">
        <v>3331843</v>
      </c>
      <c r="I14" s="93">
        <v>3045934</v>
      </c>
      <c r="J14" s="355">
        <f t="shared" si="1"/>
        <v>9.3865789606734751</v>
      </c>
    </row>
    <row r="15" spans="2:14" x14ac:dyDescent="0.2">
      <c r="B15" s="89"/>
      <c r="C15" s="17" t="s">
        <v>109</v>
      </c>
      <c r="D15" s="38">
        <v>5</v>
      </c>
      <c r="E15" s="93">
        <v>92383</v>
      </c>
      <c r="F15" s="93">
        <v>102328</v>
      </c>
      <c r="G15" s="355">
        <f t="shared" si="0"/>
        <v>-9.7187475568759254</v>
      </c>
      <c r="H15" s="93">
        <v>712813</v>
      </c>
      <c r="I15" s="93">
        <v>472758</v>
      </c>
      <c r="J15" s="355">
        <f t="shared" si="1"/>
        <v>50.777564842900603</v>
      </c>
    </row>
    <row r="16" spans="2:14" x14ac:dyDescent="0.2">
      <c r="B16" s="89"/>
      <c r="C16" s="17" t="s">
        <v>110</v>
      </c>
      <c r="D16" s="38">
        <v>6</v>
      </c>
      <c r="E16" s="93">
        <v>168</v>
      </c>
      <c r="F16" s="93">
        <v>5529</v>
      </c>
      <c r="G16" s="355">
        <f t="shared" si="0"/>
        <v>-96.961475854584918</v>
      </c>
      <c r="H16" s="93">
        <v>55630</v>
      </c>
      <c r="I16" s="93">
        <v>53151</v>
      </c>
      <c r="J16" s="355">
        <f t="shared" si="1"/>
        <v>4.6640702903049771</v>
      </c>
    </row>
    <row r="17" spans="2:10" x14ac:dyDescent="0.2">
      <c r="B17" s="89"/>
      <c r="C17" s="17" t="s">
        <v>111</v>
      </c>
      <c r="D17" s="38">
        <v>7</v>
      </c>
      <c r="E17" s="93">
        <v>107823</v>
      </c>
      <c r="F17" s="93">
        <v>68941</v>
      </c>
      <c r="G17" s="355">
        <f t="shared" si="0"/>
        <v>56.398949826663369</v>
      </c>
      <c r="H17" s="93">
        <v>779984</v>
      </c>
      <c r="I17" s="93">
        <v>699568</v>
      </c>
      <c r="J17" s="355">
        <f t="shared" si="1"/>
        <v>11.495094115225399</v>
      </c>
    </row>
    <row r="18" spans="2:10" x14ac:dyDescent="0.2">
      <c r="B18" s="105"/>
      <c r="C18" s="17" t="s">
        <v>112</v>
      </c>
      <c r="D18" s="38">
        <v>8</v>
      </c>
      <c r="E18" s="93">
        <v>81341</v>
      </c>
      <c r="F18" s="93">
        <v>73469</v>
      </c>
      <c r="G18" s="355">
        <f t="shared" si="0"/>
        <v>10.714723216594749</v>
      </c>
      <c r="H18" s="93">
        <v>491111</v>
      </c>
      <c r="I18" s="93">
        <v>729133</v>
      </c>
      <c r="J18" s="355">
        <f t="shared" si="1"/>
        <v>-32.644524387183139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21162</v>
      </c>
      <c r="F21" s="93">
        <v>21409</v>
      </c>
      <c r="G21" s="355">
        <f t="shared" ref="G21:G34" si="2">IF(AND(F21&gt; 0,E21&gt;0,E21&lt;=F21*6),E21/F21*100-100,"-")</f>
        <v>-1.1537203979634825</v>
      </c>
      <c r="H21" s="93">
        <v>100636</v>
      </c>
      <c r="I21" s="93">
        <v>116418</v>
      </c>
      <c r="J21" s="355">
        <f t="shared" ref="J21:J34" si="3">IF(AND(I21&gt; 0,H21&gt;0,H21&lt;=I21*6),H21/I21*100-100,"-")</f>
        <v>-13.556322905392634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14628</v>
      </c>
      <c r="F23" s="93">
        <v>17044</v>
      </c>
      <c r="G23" s="355">
        <f t="shared" si="2"/>
        <v>-14.175076273175307</v>
      </c>
      <c r="H23" s="93">
        <v>69368</v>
      </c>
      <c r="I23" s="93">
        <v>106010</v>
      </c>
      <c r="J23" s="355">
        <f t="shared" si="3"/>
        <v>-34.564663710970663</v>
      </c>
    </row>
    <row r="24" spans="2:10" x14ac:dyDescent="0.2">
      <c r="B24" s="89"/>
      <c r="C24" s="17" t="s">
        <v>117</v>
      </c>
      <c r="D24" s="38">
        <v>12</v>
      </c>
      <c r="E24" s="93">
        <v>2765</v>
      </c>
      <c r="F24" s="93">
        <v>44881</v>
      </c>
      <c r="G24" s="355">
        <f t="shared" si="2"/>
        <v>-93.839263831019807</v>
      </c>
      <c r="H24" s="93">
        <v>37217</v>
      </c>
      <c r="I24" s="93">
        <v>64975</v>
      </c>
      <c r="J24" s="355">
        <f t="shared" si="3"/>
        <v>-42.721046556367838</v>
      </c>
    </row>
    <row r="25" spans="2:10" x14ac:dyDescent="0.2">
      <c r="B25" s="89"/>
      <c r="C25" s="17" t="s">
        <v>118</v>
      </c>
      <c r="D25" s="38">
        <v>13</v>
      </c>
      <c r="E25" s="93">
        <v>91</v>
      </c>
      <c r="F25" s="93">
        <v>300</v>
      </c>
      <c r="G25" s="355">
        <f t="shared" si="2"/>
        <v>-69.666666666666657</v>
      </c>
      <c r="H25" s="93">
        <v>634</v>
      </c>
      <c r="I25" s="93">
        <v>1170</v>
      </c>
      <c r="J25" s="355">
        <f t="shared" si="3"/>
        <v>-45.811965811965813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30724</v>
      </c>
      <c r="F27" s="93">
        <v>77223</v>
      </c>
      <c r="G27" s="355">
        <f t="shared" si="2"/>
        <v>-60.213925902904577</v>
      </c>
      <c r="H27" s="93">
        <v>444089</v>
      </c>
      <c r="I27" s="93">
        <v>609450</v>
      </c>
      <c r="J27" s="355">
        <f t="shared" si="3"/>
        <v>-27.132824677988353</v>
      </c>
    </row>
    <row r="28" spans="2:10" x14ac:dyDescent="0.2">
      <c r="B28" s="89"/>
      <c r="C28" s="17" t="s">
        <v>121</v>
      </c>
      <c r="D28" s="38">
        <v>16</v>
      </c>
      <c r="E28" s="93">
        <v>4</v>
      </c>
      <c r="F28" s="93">
        <v>3</v>
      </c>
      <c r="G28" s="355">
        <f t="shared" si="2"/>
        <v>33.333333333333314</v>
      </c>
      <c r="H28" s="93">
        <v>14</v>
      </c>
      <c r="I28" s="93">
        <v>57</v>
      </c>
      <c r="J28" s="355">
        <f t="shared" si="3"/>
        <v>-75.438596491228068</v>
      </c>
    </row>
    <row r="29" spans="2:10" x14ac:dyDescent="0.2">
      <c r="B29" s="89"/>
      <c r="C29" s="17" t="s">
        <v>122</v>
      </c>
      <c r="D29" s="38">
        <v>17</v>
      </c>
      <c r="E29" s="93">
        <v>107979</v>
      </c>
      <c r="F29" s="93">
        <v>117917</v>
      </c>
      <c r="G29" s="355">
        <f t="shared" si="2"/>
        <v>-8.4279620410967055</v>
      </c>
      <c r="H29" s="93">
        <v>689859</v>
      </c>
      <c r="I29" s="93">
        <v>786335</v>
      </c>
      <c r="J29" s="355">
        <f t="shared" si="3"/>
        <v>-12.26907107021816</v>
      </c>
    </row>
    <row r="30" spans="2:10" x14ac:dyDescent="0.2">
      <c r="B30" s="89"/>
      <c r="C30" s="17" t="s">
        <v>124</v>
      </c>
      <c r="D30" s="38">
        <v>18</v>
      </c>
      <c r="E30" s="93">
        <v>177281</v>
      </c>
      <c r="F30" s="93">
        <v>132950</v>
      </c>
      <c r="G30" s="355">
        <f t="shared" si="2"/>
        <v>33.344114328694985</v>
      </c>
      <c r="H30" s="93">
        <v>775720</v>
      </c>
      <c r="I30" s="93">
        <v>832978</v>
      </c>
      <c r="J30" s="355">
        <f t="shared" si="3"/>
        <v>-6.8738910271339648</v>
      </c>
    </row>
    <row r="31" spans="2:10" x14ac:dyDescent="0.2">
      <c r="B31" s="89"/>
      <c r="C31" s="17" t="s">
        <v>125</v>
      </c>
      <c r="D31" s="38">
        <v>19</v>
      </c>
      <c r="E31" s="93">
        <v>59475</v>
      </c>
      <c r="F31" s="93">
        <v>60753</v>
      </c>
      <c r="G31" s="355">
        <f t="shared" si="2"/>
        <v>-2.1035998222310042</v>
      </c>
      <c r="H31" s="93">
        <v>432168</v>
      </c>
      <c r="I31" s="93">
        <v>380222</v>
      </c>
      <c r="J31" s="355">
        <f t="shared" si="3"/>
        <v>13.662018504978676</v>
      </c>
    </row>
    <row r="32" spans="2:10" x14ac:dyDescent="0.2">
      <c r="B32" s="89"/>
      <c r="C32" s="17" t="s">
        <v>126</v>
      </c>
      <c r="D32" s="38">
        <v>20</v>
      </c>
      <c r="E32" s="93">
        <v>16259</v>
      </c>
      <c r="F32" s="93">
        <v>16144</v>
      </c>
      <c r="G32" s="355">
        <f t="shared" si="2"/>
        <v>0.71233894945490306</v>
      </c>
      <c r="H32" s="93">
        <v>110102</v>
      </c>
      <c r="I32" s="93">
        <v>114666</v>
      </c>
      <c r="J32" s="355">
        <f t="shared" si="3"/>
        <v>-3.9802556991610345</v>
      </c>
    </row>
    <row r="33" spans="2:10" x14ac:dyDescent="0.2">
      <c r="B33" s="89"/>
      <c r="C33" s="17" t="s">
        <v>127</v>
      </c>
      <c r="D33" s="38">
        <v>21</v>
      </c>
      <c r="E33" s="93">
        <v>15914</v>
      </c>
      <c r="F33" s="93">
        <v>14173</v>
      </c>
      <c r="G33" s="355">
        <f t="shared" si="2"/>
        <v>12.28392012982431</v>
      </c>
      <c r="H33" s="93">
        <v>60324</v>
      </c>
      <c r="I33" s="93">
        <v>68014</v>
      </c>
      <c r="J33" s="355">
        <f t="shared" si="3"/>
        <v>-11.306495721469105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1846698</v>
      </c>
      <c r="F34" s="129">
        <f>SUM(F11:F33)</f>
        <v>1667624</v>
      </c>
      <c r="G34" s="357">
        <f t="shared" si="2"/>
        <v>10.738271936599617</v>
      </c>
      <c r="H34" s="75">
        <f>SUM(H11:H33)</f>
        <v>11111106</v>
      </c>
      <c r="I34" s="75">
        <f>SUM(I11:I33)</f>
        <v>10654149</v>
      </c>
      <c r="J34" s="357">
        <f t="shared" si="3"/>
        <v>4.289005156582661</v>
      </c>
    </row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25" display="Inhalt!F25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2" width="9.140625" style="9" customWidth="1"/>
    <col min="13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162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0</v>
      </c>
      <c r="F11" s="93">
        <v>0</v>
      </c>
      <c r="G11" s="355" t="str">
        <f t="shared" ref="G11:G18" si="0">IF(AND(F11&gt; 0,E11&gt;0,E11&lt;=F11*6),E11/F11*100-100,"-")</f>
        <v>-</v>
      </c>
      <c r="H11" s="93">
        <v>0</v>
      </c>
      <c r="I11" s="93">
        <v>0</v>
      </c>
      <c r="J11" s="355" t="str">
        <f t="shared" ref="J11:J18" si="1">IF(AND(I11&gt; 0,H11&gt;0,H11&lt;=I11*6),H11/I11*100-100,"-")</f>
        <v>-</v>
      </c>
    </row>
    <row r="12" spans="2:14" x14ac:dyDescent="0.2">
      <c r="B12" s="89"/>
      <c r="C12" s="17" t="s">
        <v>106</v>
      </c>
      <c r="D12" s="38">
        <v>2</v>
      </c>
      <c r="E12" s="93">
        <v>0</v>
      </c>
      <c r="F12" s="93">
        <v>0</v>
      </c>
      <c r="G12" s="355" t="str">
        <f t="shared" si="0"/>
        <v>-</v>
      </c>
      <c r="H12" s="93">
        <v>0</v>
      </c>
      <c r="I12" s="93">
        <v>0</v>
      </c>
      <c r="J12" s="355" t="str">
        <f t="shared" si="1"/>
        <v>-</v>
      </c>
    </row>
    <row r="13" spans="2:14" x14ac:dyDescent="0.2">
      <c r="B13" s="89"/>
      <c r="C13" s="17" t="s">
        <v>107</v>
      </c>
      <c r="D13" s="38">
        <v>3</v>
      </c>
      <c r="E13" s="93">
        <v>0</v>
      </c>
      <c r="F13" s="93">
        <v>0</v>
      </c>
      <c r="G13" s="355" t="str">
        <f t="shared" si="0"/>
        <v>-</v>
      </c>
      <c r="H13" s="93">
        <v>0</v>
      </c>
      <c r="I13" s="93">
        <v>0</v>
      </c>
      <c r="J13" s="355" t="str">
        <f t="shared" si="1"/>
        <v>-</v>
      </c>
    </row>
    <row r="14" spans="2:14" x14ac:dyDescent="0.2">
      <c r="B14" s="89"/>
      <c r="C14" s="17" t="s">
        <v>108</v>
      </c>
      <c r="D14" s="38">
        <v>4</v>
      </c>
      <c r="E14" s="93">
        <v>0</v>
      </c>
      <c r="F14" s="93">
        <v>0</v>
      </c>
      <c r="G14" s="355" t="str">
        <f t="shared" si="0"/>
        <v>-</v>
      </c>
      <c r="H14" s="93">
        <v>0</v>
      </c>
      <c r="I14" s="93">
        <v>0</v>
      </c>
      <c r="J14" s="355" t="str">
        <f t="shared" si="1"/>
        <v>-</v>
      </c>
    </row>
    <row r="15" spans="2:14" x14ac:dyDescent="0.2">
      <c r="B15" s="89"/>
      <c r="C15" s="17" t="s">
        <v>109</v>
      </c>
      <c r="D15" s="38">
        <v>5</v>
      </c>
      <c r="E15" s="93">
        <v>35244</v>
      </c>
      <c r="F15" s="93">
        <v>59806</v>
      </c>
      <c r="G15" s="355">
        <f t="shared" si="0"/>
        <v>-41.069457913921681</v>
      </c>
      <c r="H15" s="93">
        <v>258262</v>
      </c>
      <c r="I15" s="93">
        <v>343909</v>
      </c>
      <c r="J15" s="355">
        <f t="shared" si="1"/>
        <v>-24.903971690185486</v>
      </c>
    </row>
    <row r="16" spans="2:14" x14ac:dyDescent="0.2">
      <c r="B16" s="89"/>
      <c r="C16" s="17" t="s">
        <v>110</v>
      </c>
      <c r="D16" s="38">
        <v>6</v>
      </c>
      <c r="E16" s="93">
        <v>0</v>
      </c>
      <c r="F16" s="93">
        <v>0</v>
      </c>
      <c r="G16" s="355" t="str">
        <f t="shared" si="0"/>
        <v>-</v>
      </c>
      <c r="H16" s="93">
        <v>0</v>
      </c>
      <c r="I16" s="93">
        <v>0</v>
      </c>
      <c r="J16" s="355" t="str">
        <f t="shared" si="1"/>
        <v>-</v>
      </c>
    </row>
    <row r="17" spans="2:10" x14ac:dyDescent="0.2">
      <c r="B17" s="89"/>
      <c r="C17" s="17" t="s">
        <v>111</v>
      </c>
      <c r="D17" s="38">
        <v>7</v>
      </c>
      <c r="E17" s="93">
        <v>60966</v>
      </c>
      <c r="F17" s="93">
        <v>45934</v>
      </c>
      <c r="G17" s="355">
        <f t="shared" si="0"/>
        <v>32.72521443810686</v>
      </c>
      <c r="H17" s="93">
        <v>411848</v>
      </c>
      <c r="I17" s="93">
        <v>382675</v>
      </c>
      <c r="J17" s="355">
        <f t="shared" si="1"/>
        <v>7.6234402560919818</v>
      </c>
    </row>
    <row r="18" spans="2:10" x14ac:dyDescent="0.2">
      <c r="B18" s="105"/>
      <c r="C18" s="17" t="s">
        <v>112</v>
      </c>
      <c r="D18" s="38">
        <v>8</v>
      </c>
      <c r="E18" s="93">
        <v>0</v>
      </c>
      <c r="F18" s="93">
        <v>0</v>
      </c>
      <c r="G18" s="355" t="str">
        <f t="shared" si="0"/>
        <v>-</v>
      </c>
      <c r="H18" s="93">
        <v>0</v>
      </c>
      <c r="I18" s="93">
        <v>0</v>
      </c>
      <c r="J18" s="355" t="str">
        <f t="shared" si="1"/>
        <v>-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0</v>
      </c>
      <c r="F21" s="93">
        <v>0</v>
      </c>
      <c r="G21" s="355" t="str">
        <f t="shared" ref="G21:G34" si="2">IF(AND(F21&gt; 0,E21&gt;0,E21&lt;=F21*6),E21/F21*100-100,"-")</f>
        <v>-</v>
      </c>
      <c r="H21" s="93">
        <v>0</v>
      </c>
      <c r="I21" s="93">
        <v>0</v>
      </c>
      <c r="J21" s="355" t="str">
        <f t="shared" ref="J21:J34" si="3">IF(AND(I21&gt; 0,H21&gt;0,H21&lt;=I21*6),H21/I21*100-100,"-")</f>
        <v>-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0</v>
      </c>
      <c r="F23" s="93">
        <v>0</v>
      </c>
      <c r="G23" s="355" t="str">
        <f t="shared" si="2"/>
        <v>-</v>
      </c>
      <c r="H23" s="93">
        <v>0</v>
      </c>
      <c r="I23" s="93">
        <v>0</v>
      </c>
      <c r="J23" s="355" t="str">
        <f t="shared" si="3"/>
        <v>-</v>
      </c>
    </row>
    <row r="24" spans="2:10" x14ac:dyDescent="0.2">
      <c r="B24" s="89"/>
      <c r="C24" s="17" t="s">
        <v>117</v>
      </c>
      <c r="D24" s="38">
        <v>12</v>
      </c>
      <c r="E24" s="93">
        <v>0</v>
      </c>
      <c r="F24" s="93">
        <v>0</v>
      </c>
      <c r="G24" s="355" t="str">
        <f t="shared" si="2"/>
        <v>-</v>
      </c>
      <c r="H24" s="93">
        <v>0</v>
      </c>
      <c r="I24" s="93">
        <v>0</v>
      </c>
      <c r="J24" s="355" t="str">
        <f t="shared" si="3"/>
        <v>-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0</v>
      </c>
      <c r="F27" s="93">
        <v>0</v>
      </c>
      <c r="G27" s="355" t="str">
        <f t="shared" si="2"/>
        <v>-</v>
      </c>
      <c r="H27" s="93">
        <v>0</v>
      </c>
      <c r="I27" s="93">
        <v>0</v>
      </c>
      <c r="J27" s="355" t="str">
        <f t="shared" si="3"/>
        <v>-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0</v>
      </c>
      <c r="I28" s="93">
        <v>0</v>
      </c>
      <c r="J28" s="355" t="str">
        <f t="shared" si="3"/>
        <v>-</v>
      </c>
    </row>
    <row r="29" spans="2:10" x14ac:dyDescent="0.2">
      <c r="B29" s="89"/>
      <c r="C29" s="17" t="s">
        <v>122</v>
      </c>
      <c r="D29" s="38">
        <v>17</v>
      </c>
      <c r="E29" s="93">
        <v>0</v>
      </c>
      <c r="F29" s="93">
        <v>0</v>
      </c>
      <c r="G29" s="355" t="str">
        <f t="shared" si="2"/>
        <v>-</v>
      </c>
      <c r="H29" s="93">
        <v>0</v>
      </c>
      <c r="I29" s="93">
        <v>0</v>
      </c>
      <c r="J29" s="355" t="str">
        <f t="shared" si="3"/>
        <v>-</v>
      </c>
    </row>
    <row r="30" spans="2:10" x14ac:dyDescent="0.2">
      <c r="B30" s="89"/>
      <c r="C30" s="17" t="s">
        <v>124</v>
      </c>
      <c r="D30" s="38">
        <v>18</v>
      </c>
      <c r="E30" s="93">
        <v>0</v>
      </c>
      <c r="F30" s="93">
        <v>0</v>
      </c>
      <c r="G30" s="355" t="str">
        <f t="shared" si="2"/>
        <v>-</v>
      </c>
      <c r="H30" s="93">
        <v>0</v>
      </c>
      <c r="I30" s="93">
        <v>0</v>
      </c>
      <c r="J30" s="355" t="str">
        <f t="shared" si="3"/>
        <v>-</v>
      </c>
    </row>
    <row r="31" spans="2:10" x14ac:dyDescent="0.2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0</v>
      </c>
      <c r="J31" s="35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0</v>
      </c>
      <c r="F32" s="93">
        <v>0</v>
      </c>
      <c r="G32" s="355" t="str">
        <f t="shared" si="2"/>
        <v>-</v>
      </c>
      <c r="H32" s="93">
        <v>0</v>
      </c>
      <c r="I32" s="93">
        <v>0</v>
      </c>
      <c r="J32" s="355" t="str">
        <f t="shared" si="3"/>
        <v>-</v>
      </c>
    </row>
    <row r="33" spans="2:10" x14ac:dyDescent="0.2">
      <c r="B33" s="89"/>
      <c r="C33" s="17" t="s">
        <v>127</v>
      </c>
      <c r="D33" s="38">
        <v>21</v>
      </c>
      <c r="E33" s="93">
        <v>0</v>
      </c>
      <c r="F33" s="93">
        <v>0</v>
      </c>
      <c r="G33" s="355" t="str">
        <f t="shared" si="2"/>
        <v>-</v>
      </c>
      <c r="H33" s="93">
        <v>0</v>
      </c>
      <c r="I33" s="93">
        <v>0</v>
      </c>
      <c r="J33" s="355" t="str">
        <f t="shared" si="3"/>
        <v>-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96210</v>
      </c>
      <c r="F34" s="129">
        <f>SUM(F11:F33)</f>
        <v>105740</v>
      </c>
      <c r="G34" s="357">
        <f t="shared" si="2"/>
        <v>-9.0126725931530132</v>
      </c>
      <c r="H34" s="75">
        <f>SUM(H11:H33)</f>
        <v>670110</v>
      </c>
      <c r="I34" s="75">
        <f>SUM(I11:I33)</f>
        <v>726584</v>
      </c>
      <c r="J34" s="357">
        <f t="shared" si="3"/>
        <v>-7.7725355912048713</v>
      </c>
    </row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6" display="Inhalt!F26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5" width="14.7109375" style="9" customWidth="1"/>
    <col min="6" max="6" width="2.7109375" style="9" customWidth="1"/>
    <col min="7" max="7" width="16.7109375" style="9" customWidth="1"/>
    <col min="8" max="8" width="13.7109375" style="9" customWidth="1"/>
    <col min="9" max="9" width="14.7109375" style="9" customWidth="1"/>
    <col min="10" max="10" width="2.7109375" style="9" customWidth="1"/>
    <col min="11" max="11" width="16.7109375" style="9" customWidth="1"/>
    <col min="12" max="12" width="13.7109375" style="9" customWidth="1"/>
    <col min="13" max="14" width="9.140625" style="9" customWidth="1"/>
    <col min="15" max="16384" width="0" style="9" hidden="1"/>
  </cols>
  <sheetData>
    <row r="1" spans="1:14" ht="15.75" x14ac:dyDescent="0.25">
      <c r="A1" s="354"/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476" t="str">
        <f>INDEX(rP1.Inhalte,22,1)</f>
        <v>zurück zum Inhaltsverzeichnis</v>
      </c>
      <c r="M1" s="485"/>
      <c r="N1" s="485"/>
    </row>
    <row r="2" spans="1:14" ht="0.95" customHeight="1" x14ac:dyDescent="0.2"/>
    <row r="3" spans="1:14" ht="12" customHeight="1" x14ac:dyDescent="0.2">
      <c r="B3" s="9" t="s">
        <v>163</v>
      </c>
      <c r="K3"/>
      <c r="L3" s="16" t="s">
        <v>73</v>
      </c>
    </row>
    <row r="4" spans="1:14" ht="2.1" customHeight="1" x14ac:dyDescent="0.2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">
      <c r="B6" s="89"/>
      <c r="C6" s="9" t="s">
        <v>9</v>
      </c>
      <c r="D6" s="30" t="s">
        <v>0</v>
      </c>
      <c r="E6" s="116" t="s">
        <v>164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">
      <c r="B7" s="89"/>
      <c r="D7" s="30"/>
      <c r="E7" s="31" t="s">
        <v>0</v>
      </c>
      <c r="F7" s="33"/>
      <c r="G7" s="32" t="s">
        <v>13</v>
      </c>
      <c r="H7" s="33" t="s">
        <v>165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">
      <c r="B8" s="89" t="s">
        <v>58</v>
      </c>
      <c r="D8" s="30"/>
      <c r="E8" s="34" t="s">
        <v>0</v>
      </c>
      <c r="F8" s="193"/>
      <c r="G8" s="32"/>
      <c r="H8" s="33" t="s">
        <v>18</v>
      </c>
      <c r="I8" s="34" t="s">
        <v>0</v>
      </c>
      <c r="J8" s="193"/>
      <c r="K8" s="32" t="s">
        <v>13</v>
      </c>
      <c r="L8" s="32" t="s">
        <v>18</v>
      </c>
    </row>
    <row r="9" spans="1:14" x14ac:dyDescent="0.2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">
      <c r="B10" s="89" t="s">
        <v>104</v>
      </c>
      <c r="C10" s="30"/>
      <c r="D10" s="33"/>
      <c r="E10" s="178"/>
      <c r="F10" s="33"/>
      <c r="G10" s="33"/>
      <c r="H10" s="33"/>
      <c r="I10" s="178"/>
      <c r="J10" s="24"/>
      <c r="K10" s="33"/>
      <c r="L10" s="33"/>
    </row>
    <row r="11" spans="1:14" ht="12" customHeight="1" x14ac:dyDescent="0.2">
      <c r="B11" s="89"/>
      <c r="C11" s="17" t="s">
        <v>105</v>
      </c>
      <c r="D11" s="92">
        <v>1</v>
      </c>
      <c r="E11" s="371">
        <v>886507</v>
      </c>
      <c r="F11" s="123"/>
      <c r="G11" s="123">
        <v>720386</v>
      </c>
      <c r="H11" s="355">
        <f>IF(AND(G11&gt; 0,E11&gt;0,E11&lt;=G11*6),E11/G11*100-100,"-")</f>
        <v>23.059998389752167</v>
      </c>
      <c r="I11" s="187">
        <v>5706994</v>
      </c>
      <c r="J11" s="123"/>
      <c r="K11" s="123">
        <v>5690750</v>
      </c>
      <c r="L11" s="355">
        <f t="shared" ref="L11:L18" si="0">IF(AND(K11&gt; 0,I11&gt;0,I11&lt;=K11*6),I11/K11*100-100,"-")</f>
        <v>0.28544567939199794</v>
      </c>
    </row>
    <row r="12" spans="1:14" x14ac:dyDescent="0.2">
      <c r="B12" s="89"/>
      <c r="C12" s="17" t="s">
        <v>106</v>
      </c>
      <c r="D12" s="38">
        <v>2</v>
      </c>
      <c r="E12" s="371">
        <v>1374656</v>
      </c>
      <c r="F12" s="195" t="s">
        <v>123</v>
      </c>
      <c r="G12" s="123">
        <v>1536825</v>
      </c>
      <c r="H12" s="355">
        <f t="shared" ref="H12:H18" si="1">IF(AND(G12&gt; 0,E12&gt;0,E12&lt;=G12*6),E12/G12*100-100,"-")</f>
        <v>-10.552209913295258</v>
      </c>
      <c r="I12" s="187">
        <v>7738788</v>
      </c>
      <c r="J12" s="196" t="s">
        <v>168</v>
      </c>
      <c r="K12" s="123">
        <v>8696371</v>
      </c>
      <c r="L12" s="355">
        <f t="shared" si="0"/>
        <v>-11.011294251360709</v>
      </c>
    </row>
    <row r="13" spans="1:14" x14ac:dyDescent="0.2">
      <c r="B13" s="89"/>
      <c r="C13" s="17" t="s">
        <v>107</v>
      </c>
      <c r="D13" s="38">
        <v>3</v>
      </c>
      <c r="E13" s="371">
        <v>280964</v>
      </c>
      <c r="F13" s="123"/>
      <c r="G13" s="123">
        <v>249862</v>
      </c>
      <c r="H13" s="355">
        <f t="shared" si="1"/>
        <v>12.447671114455176</v>
      </c>
      <c r="I13" s="187">
        <v>1751581</v>
      </c>
      <c r="J13" s="197"/>
      <c r="K13" s="123">
        <v>1719832</v>
      </c>
      <c r="L13" s="355">
        <f t="shared" si="0"/>
        <v>1.8460524051186411</v>
      </c>
    </row>
    <row r="14" spans="1:14" x14ac:dyDescent="0.2">
      <c r="B14" s="89"/>
      <c r="C14" s="17" t="s">
        <v>108</v>
      </c>
      <c r="D14" s="38">
        <v>4</v>
      </c>
      <c r="E14" s="371">
        <v>2812365</v>
      </c>
      <c r="F14" s="123"/>
      <c r="G14" s="123">
        <v>3049508</v>
      </c>
      <c r="H14" s="355">
        <f t="shared" si="1"/>
        <v>-7.7764347560327849</v>
      </c>
      <c r="I14" s="187">
        <v>16811840</v>
      </c>
      <c r="J14" s="197"/>
      <c r="K14" s="123">
        <v>18581959</v>
      </c>
      <c r="L14" s="355">
        <f t="shared" si="0"/>
        <v>-9.5260085333306392</v>
      </c>
    </row>
    <row r="15" spans="1:14" x14ac:dyDescent="0.2">
      <c r="B15" s="89"/>
      <c r="C15" s="17" t="s">
        <v>109</v>
      </c>
      <c r="D15" s="38">
        <v>5</v>
      </c>
      <c r="E15" s="371">
        <v>1266213</v>
      </c>
      <c r="F15" s="195" t="s">
        <v>167</v>
      </c>
      <c r="G15" s="123">
        <v>1119832</v>
      </c>
      <c r="H15" s="355">
        <f t="shared" si="1"/>
        <v>13.07169289679166</v>
      </c>
      <c r="I15" s="187">
        <v>9589283</v>
      </c>
      <c r="J15" s="195" t="s">
        <v>352</v>
      </c>
      <c r="K15" s="123">
        <v>7601536</v>
      </c>
      <c r="L15" s="355">
        <f t="shared" si="0"/>
        <v>26.14928088217961</v>
      </c>
    </row>
    <row r="16" spans="1:14" x14ac:dyDescent="0.2">
      <c r="B16" s="89"/>
      <c r="C16" s="17" t="s">
        <v>110</v>
      </c>
      <c r="D16" s="38">
        <v>6</v>
      </c>
      <c r="E16" s="371">
        <v>86529</v>
      </c>
      <c r="F16" s="123"/>
      <c r="G16" s="123">
        <v>37874</v>
      </c>
      <c r="H16" s="355">
        <f t="shared" si="1"/>
        <v>128.46543803136717</v>
      </c>
      <c r="I16" s="187">
        <v>518158</v>
      </c>
      <c r="J16" s="197"/>
      <c r="K16" s="123">
        <v>224041</v>
      </c>
      <c r="L16" s="355">
        <f t="shared" si="0"/>
        <v>131.27820354310148</v>
      </c>
    </row>
    <row r="17" spans="2:12" x14ac:dyDescent="0.2">
      <c r="B17" s="89"/>
      <c r="C17" s="17" t="s">
        <v>111</v>
      </c>
      <c r="D17" s="38">
        <v>7</v>
      </c>
      <c r="E17" s="371">
        <v>64764</v>
      </c>
      <c r="F17" s="195" t="s">
        <v>166</v>
      </c>
      <c r="G17" s="123">
        <v>170862</v>
      </c>
      <c r="H17" s="355">
        <f t="shared" si="1"/>
        <v>-62.095726375671596</v>
      </c>
      <c r="I17" s="187">
        <v>346034</v>
      </c>
      <c r="J17" s="196" t="s">
        <v>353</v>
      </c>
      <c r="K17" s="123">
        <v>890114</v>
      </c>
      <c r="L17" s="355">
        <f t="shared" si="0"/>
        <v>-61.124754806687683</v>
      </c>
    </row>
    <row r="18" spans="2:12" x14ac:dyDescent="0.2">
      <c r="B18" s="105"/>
      <c r="C18" s="17" t="s">
        <v>112</v>
      </c>
      <c r="D18" s="38">
        <v>8</v>
      </c>
      <c r="E18" s="371">
        <v>124159</v>
      </c>
      <c r="F18" s="123"/>
      <c r="G18" s="123">
        <v>93565</v>
      </c>
      <c r="H18" s="355">
        <f t="shared" si="1"/>
        <v>32.698124298615937</v>
      </c>
      <c r="I18" s="187">
        <v>751245</v>
      </c>
      <c r="J18" s="197"/>
      <c r="K18" s="123">
        <v>638259</v>
      </c>
      <c r="L18" s="355">
        <f t="shared" si="0"/>
        <v>17.70221806508016</v>
      </c>
    </row>
    <row r="19" spans="2:12" ht="3.95" customHeight="1" x14ac:dyDescent="0.2">
      <c r="B19" s="105"/>
      <c r="C19" s="17"/>
      <c r="D19" s="38"/>
      <c r="E19" s="371"/>
      <c r="F19" s="123"/>
      <c r="G19" s="123"/>
      <c r="H19" s="46"/>
      <c r="I19" s="187"/>
      <c r="J19" s="197"/>
      <c r="K19" s="123"/>
      <c r="L19" s="194"/>
    </row>
    <row r="20" spans="2:12" ht="12" customHeight="1" x14ac:dyDescent="0.2">
      <c r="B20" s="89" t="s">
        <v>113</v>
      </c>
      <c r="D20" s="23"/>
      <c r="E20" s="310" t="s">
        <v>0</v>
      </c>
      <c r="F20" s="125"/>
      <c r="G20" s="125"/>
      <c r="H20" s="199"/>
      <c r="I20" s="11"/>
      <c r="J20" s="200"/>
      <c r="K20" s="125"/>
      <c r="L20" s="199"/>
    </row>
    <row r="21" spans="2:12" ht="12" customHeight="1" x14ac:dyDescent="0.2">
      <c r="B21" s="89"/>
      <c r="C21" s="17" t="s">
        <v>114</v>
      </c>
      <c r="D21" s="92">
        <v>9</v>
      </c>
      <c r="E21" s="371">
        <v>249511</v>
      </c>
      <c r="F21" s="123"/>
      <c r="G21" s="123">
        <v>348541</v>
      </c>
      <c r="H21" s="355">
        <f t="shared" ref="H21:H36" si="2">IF(AND(G21&gt; 0,E21&gt;0,E21&lt;=G21*6),E21/G21*100-100,"-")</f>
        <v>-28.41272619290126</v>
      </c>
      <c r="I21" s="187">
        <v>1777759</v>
      </c>
      <c r="J21" s="123"/>
      <c r="K21" s="123">
        <v>1989783</v>
      </c>
      <c r="L21" s="355">
        <f t="shared" ref="L21:L36" si="3">IF(AND(K21&gt; 0,I21&gt;0,I21&lt;=K21*6),I21/K21*100-100,"-")</f>
        <v>-10.655634307861718</v>
      </c>
    </row>
    <row r="22" spans="2:12" x14ac:dyDescent="0.2">
      <c r="B22" s="89"/>
      <c r="C22" s="17" t="s">
        <v>115</v>
      </c>
      <c r="D22" s="38">
        <v>10</v>
      </c>
      <c r="E22" s="371">
        <v>33565</v>
      </c>
      <c r="F22" s="123"/>
      <c r="G22" s="123">
        <v>35479</v>
      </c>
      <c r="H22" s="355">
        <f t="shared" si="2"/>
        <v>-5.3947405507483381</v>
      </c>
      <c r="I22" s="187">
        <v>212920</v>
      </c>
      <c r="J22" s="197"/>
      <c r="K22" s="123">
        <v>214563</v>
      </c>
      <c r="L22" s="355">
        <f t="shared" si="3"/>
        <v>-0.7657424625867435</v>
      </c>
    </row>
    <row r="23" spans="2:12" x14ac:dyDescent="0.2">
      <c r="B23" s="89"/>
      <c r="C23" s="17" t="s">
        <v>116</v>
      </c>
      <c r="D23" s="38">
        <v>11</v>
      </c>
      <c r="E23" s="371">
        <v>11796</v>
      </c>
      <c r="F23" s="123"/>
      <c r="G23" s="123">
        <v>30054</v>
      </c>
      <c r="H23" s="355">
        <f t="shared" si="2"/>
        <v>-60.750648832102215</v>
      </c>
      <c r="I23" s="187">
        <v>82467</v>
      </c>
      <c r="J23" s="197"/>
      <c r="K23" s="123">
        <v>77161</v>
      </c>
      <c r="L23" s="355">
        <f t="shared" si="3"/>
        <v>6.8765308899573654</v>
      </c>
    </row>
    <row r="24" spans="2:12" x14ac:dyDescent="0.2">
      <c r="B24" s="89"/>
      <c r="C24" s="17" t="s">
        <v>117</v>
      </c>
      <c r="D24" s="38">
        <v>12</v>
      </c>
      <c r="E24" s="371">
        <v>10296</v>
      </c>
      <c r="F24" s="123"/>
      <c r="G24" s="123">
        <v>13706</v>
      </c>
      <c r="H24" s="355">
        <f t="shared" si="2"/>
        <v>-24.879614767255219</v>
      </c>
      <c r="I24" s="187">
        <v>63282</v>
      </c>
      <c r="J24" s="197"/>
      <c r="K24" s="123">
        <v>66645</v>
      </c>
      <c r="L24" s="355">
        <f t="shared" si="3"/>
        <v>-5.0461399954985353</v>
      </c>
    </row>
    <row r="25" spans="2:12" x14ac:dyDescent="0.2">
      <c r="B25" s="89"/>
      <c r="C25" s="17" t="s">
        <v>118</v>
      </c>
      <c r="D25" s="38">
        <v>13</v>
      </c>
      <c r="E25" s="371">
        <v>540</v>
      </c>
      <c r="F25" s="123"/>
      <c r="G25" s="123">
        <v>990</v>
      </c>
      <c r="H25" s="355">
        <f t="shared" si="2"/>
        <v>-45.45454545454546</v>
      </c>
      <c r="I25" s="187">
        <v>2943</v>
      </c>
      <c r="J25" s="197"/>
      <c r="K25" s="123">
        <v>3786</v>
      </c>
      <c r="L25" s="355">
        <f t="shared" si="3"/>
        <v>-22.266244057052305</v>
      </c>
    </row>
    <row r="26" spans="2:12" x14ac:dyDescent="0.2">
      <c r="B26" s="89"/>
      <c r="C26" s="17" t="s">
        <v>119</v>
      </c>
      <c r="D26" s="38">
        <v>14</v>
      </c>
      <c r="E26" s="371">
        <v>0</v>
      </c>
      <c r="F26" s="123"/>
      <c r="G26" s="123">
        <v>0</v>
      </c>
      <c r="H26" s="355" t="str">
        <f t="shared" si="2"/>
        <v>-</v>
      </c>
      <c r="I26" s="187">
        <v>0</v>
      </c>
      <c r="J26" s="197"/>
      <c r="K26" s="123">
        <v>0</v>
      </c>
      <c r="L26" s="355" t="str">
        <f t="shared" si="3"/>
        <v>-</v>
      </c>
    </row>
    <row r="27" spans="2:12" x14ac:dyDescent="0.2">
      <c r="B27" s="89"/>
      <c r="C27" s="17" t="s">
        <v>120</v>
      </c>
      <c r="D27" s="38">
        <v>15</v>
      </c>
      <c r="E27" s="371">
        <v>223382</v>
      </c>
      <c r="F27" s="123"/>
      <c r="G27" s="123">
        <v>925766</v>
      </c>
      <c r="H27" s="355">
        <f t="shared" si="2"/>
        <v>-75.87057636594993</v>
      </c>
      <c r="I27" s="187">
        <v>2708559</v>
      </c>
      <c r="J27" s="197"/>
      <c r="K27" s="123">
        <v>5034428</v>
      </c>
      <c r="L27" s="355">
        <f t="shared" si="3"/>
        <v>-46.19927030439208</v>
      </c>
    </row>
    <row r="28" spans="2:12" x14ac:dyDescent="0.2">
      <c r="B28" s="89"/>
      <c r="C28" s="17" t="s">
        <v>121</v>
      </c>
      <c r="D28" s="38">
        <v>16</v>
      </c>
      <c r="E28" s="371">
        <v>1112</v>
      </c>
      <c r="F28" s="123"/>
      <c r="G28" s="123">
        <v>1748</v>
      </c>
      <c r="H28" s="355">
        <f t="shared" si="2"/>
        <v>-36.384439359267738</v>
      </c>
      <c r="I28" s="187">
        <v>8479</v>
      </c>
      <c r="J28" s="197"/>
      <c r="K28" s="123">
        <v>9228</v>
      </c>
      <c r="L28" s="355">
        <f t="shared" si="3"/>
        <v>-8.1166016471608202</v>
      </c>
    </row>
    <row r="29" spans="2:12" x14ac:dyDescent="0.2">
      <c r="B29" s="89"/>
      <c r="C29" s="17" t="s">
        <v>122</v>
      </c>
      <c r="D29" s="38">
        <v>17</v>
      </c>
      <c r="E29" s="371">
        <v>55857</v>
      </c>
      <c r="F29" s="123"/>
      <c r="G29" s="123">
        <v>94204</v>
      </c>
      <c r="H29" s="355">
        <f t="shared" si="2"/>
        <v>-40.706339433569703</v>
      </c>
      <c r="I29" s="187">
        <v>380411</v>
      </c>
      <c r="J29" s="197"/>
      <c r="K29" s="123">
        <v>485014</v>
      </c>
      <c r="L29" s="355">
        <f t="shared" si="3"/>
        <v>-21.567006313219821</v>
      </c>
    </row>
    <row r="30" spans="2:12" x14ac:dyDescent="0.2">
      <c r="B30" s="89"/>
      <c r="C30" s="17" t="s">
        <v>124</v>
      </c>
      <c r="D30" s="38">
        <v>18</v>
      </c>
      <c r="E30" s="371">
        <v>212462</v>
      </c>
      <c r="F30" s="123"/>
      <c r="G30" s="123">
        <v>181886</v>
      </c>
      <c r="H30" s="355">
        <f t="shared" si="2"/>
        <v>16.810529672432168</v>
      </c>
      <c r="I30" s="187">
        <v>839645</v>
      </c>
      <c r="J30" s="197"/>
      <c r="K30" s="123">
        <v>751425</v>
      </c>
      <c r="L30" s="355">
        <f t="shared" si="3"/>
        <v>11.74035998269953</v>
      </c>
    </row>
    <row r="31" spans="2:12" x14ac:dyDescent="0.2">
      <c r="B31" s="89"/>
      <c r="C31" s="17" t="s">
        <v>125</v>
      </c>
      <c r="D31" s="38">
        <v>19</v>
      </c>
      <c r="E31" s="371">
        <v>36464</v>
      </c>
      <c r="F31" s="123"/>
      <c r="G31" s="123">
        <v>76846</v>
      </c>
      <c r="H31" s="355">
        <f t="shared" si="2"/>
        <v>-52.549254352861567</v>
      </c>
      <c r="I31" s="187">
        <v>493718</v>
      </c>
      <c r="J31" s="197"/>
      <c r="K31" s="123">
        <v>540528</v>
      </c>
      <c r="L31" s="355">
        <f t="shared" si="3"/>
        <v>-8.6600509131811805</v>
      </c>
    </row>
    <row r="32" spans="2:12" x14ac:dyDescent="0.2">
      <c r="B32" s="89"/>
      <c r="C32" s="17" t="s">
        <v>126</v>
      </c>
      <c r="D32" s="38">
        <v>20</v>
      </c>
      <c r="E32" s="371">
        <v>11786</v>
      </c>
      <c r="F32" s="123"/>
      <c r="G32" s="123">
        <v>11759</v>
      </c>
      <c r="H32" s="355">
        <f t="shared" si="2"/>
        <v>0.22961136151033656</v>
      </c>
      <c r="I32" s="187">
        <v>75343</v>
      </c>
      <c r="J32" s="197"/>
      <c r="K32" s="123">
        <v>71788</v>
      </c>
      <c r="L32" s="355">
        <f t="shared" si="3"/>
        <v>4.9520811277650836</v>
      </c>
    </row>
    <row r="33" spans="2:12" x14ac:dyDescent="0.2">
      <c r="B33" s="89"/>
      <c r="C33" s="17" t="s">
        <v>127</v>
      </c>
      <c r="D33" s="38">
        <v>21</v>
      </c>
      <c r="E33" s="371">
        <v>92354</v>
      </c>
      <c r="F33" s="123"/>
      <c r="G33" s="123">
        <v>80321</v>
      </c>
      <c r="H33" s="355">
        <f t="shared" si="2"/>
        <v>14.981138183040542</v>
      </c>
      <c r="I33" s="187">
        <v>636992</v>
      </c>
      <c r="J33" s="197"/>
      <c r="K33" s="123">
        <v>571006</v>
      </c>
      <c r="L33" s="355">
        <f t="shared" si="3"/>
        <v>11.55609573279439</v>
      </c>
    </row>
    <row r="34" spans="2:12" x14ac:dyDescent="0.2">
      <c r="B34" s="104" t="s">
        <v>128</v>
      </c>
      <c r="C34" s="17"/>
      <c r="D34" s="38">
        <v>22</v>
      </c>
      <c r="E34" s="371">
        <f>SUM(E11:E33)</f>
        <v>7835282</v>
      </c>
      <c r="F34" s="123"/>
      <c r="G34" s="123">
        <f>SUM(G11:G33)</f>
        <v>8780014</v>
      </c>
      <c r="H34" s="355">
        <f t="shared" si="2"/>
        <v>-10.760028400865878</v>
      </c>
      <c r="I34" s="187">
        <f>SUM(I11:I33)</f>
        <v>50496441</v>
      </c>
      <c r="J34" s="197"/>
      <c r="K34" s="123">
        <f>SUM(K11:K33)</f>
        <v>53858217</v>
      </c>
      <c r="L34" s="355">
        <f t="shared" si="3"/>
        <v>-6.2418999128768036</v>
      </c>
    </row>
    <row r="35" spans="2:12" x14ac:dyDescent="0.2">
      <c r="B35" s="23" t="s">
        <v>49</v>
      </c>
      <c r="C35" s="201" t="s">
        <v>169</v>
      </c>
      <c r="D35" s="201">
        <v>23</v>
      </c>
      <c r="E35" s="372">
        <v>501759</v>
      </c>
      <c r="F35" s="201"/>
      <c r="G35" s="123">
        <v>546421</v>
      </c>
      <c r="H35" s="355">
        <f t="shared" si="2"/>
        <v>-8.1735511629311475</v>
      </c>
      <c r="I35" s="122">
        <v>3030243</v>
      </c>
      <c r="J35" s="201"/>
      <c r="K35" s="123">
        <v>3107959</v>
      </c>
      <c r="L35" s="355">
        <f t="shared" si="3"/>
        <v>-2.5005477871490598</v>
      </c>
    </row>
    <row r="36" spans="2:12" x14ac:dyDescent="0.2">
      <c r="B36" s="72" t="s">
        <v>35</v>
      </c>
      <c r="C36" s="83" t="s">
        <v>170</v>
      </c>
      <c r="D36" s="202">
        <v>24</v>
      </c>
      <c r="E36" s="373">
        <f>E34-E35</f>
        <v>7333523</v>
      </c>
      <c r="F36" s="83"/>
      <c r="G36" s="203">
        <f>G34-G35</f>
        <v>8233593</v>
      </c>
      <c r="H36" s="357">
        <f t="shared" si="2"/>
        <v>-10.931679523143785</v>
      </c>
      <c r="I36" s="203">
        <f>I34-I35</f>
        <v>47466198</v>
      </c>
      <c r="J36" s="83"/>
      <c r="K36" s="370">
        <f>K34-K35</f>
        <v>50750258</v>
      </c>
      <c r="L36" s="374">
        <f t="shared" si="3"/>
        <v>-6.4710212901774753</v>
      </c>
    </row>
    <row r="37" spans="2:12" s="67" customFormat="1" ht="10.15" customHeight="1" x14ac:dyDescent="0.2">
      <c r="B37" s="452"/>
      <c r="C37" s="388"/>
      <c r="D37" s="388"/>
      <c r="E37" s="387" t="s">
        <v>171</v>
      </c>
      <c r="F37" s="388"/>
      <c r="G37" s="387" t="s">
        <v>172</v>
      </c>
      <c r="H37" s="389"/>
      <c r="I37" s="387"/>
      <c r="J37" s="388"/>
      <c r="K37" s="387" t="s">
        <v>285</v>
      </c>
      <c r="L37" s="387" t="s">
        <v>354</v>
      </c>
    </row>
    <row r="38" spans="2:12" s="67" customFormat="1" ht="10.15" customHeight="1" x14ac:dyDescent="0.2">
      <c r="B38" s="452"/>
      <c r="C38" s="389"/>
      <c r="D38" s="388"/>
      <c r="E38" s="453"/>
      <c r="F38" s="453" t="s">
        <v>0</v>
      </c>
      <c r="G38" s="454"/>
      <c r="H38" s="452"/>
      <c r="I38" s="452"/>
      <c r="J38" s="389" t="s">
        <v>173</v>
      </c>
      <c r="K38" s="454">
        <v>9081</v>
      </c>
      <c r="L38" s="453">
        <v>44692</v>
      </c>
    </row>
    <row r="39" spans="2:12" s="67" customFormat="1" ht="10.15" customHeight="1" x14ac:dyDescent="0.2">
      <c r="B39" s="452"/>
      <c r="C39" s="389" t="s">
        <v>174</v>
      </c>
      <c r="D39" s="452"/>
      <c r="E39" s="453">
        <v>76549</v>
      </c>
      <c r="F39" s="453"/>
      <c r="G39" s="454">
        <v>390079</v>
      </c>
      <c r="H39" s="452"/>
      <c r="I39" s="452"/>
      <c r="J39" s="389" t="s">
        <v>175</v>
      </c>
      <c r="K39" s="454">
        <v>890</v>
      </c>
      <c r="L39" s="453">
        <v>19301</v>
      </c>
    </row>
    <row r="40" spans="2:12" s="67" customFormat="1" ht="10.15" customHeight="1" x14ac:dyDescent="0.2">
      <c r="B40" s="452"/>
      <c r="C40" s="389" t="s">
        <v>176</v>
      </c>
      <c r="D40" s="452"/>
      <c r="E40" s="453">
        <v>1110831</v>
      </c>
      <c r="F40" s="453"/>
      <c r="G40" s="454">
        <v>6341320</v>
      </c>
      <c r="H40" s="452"/>
      <c r="I40" s="452"/>
      <c r="J40" s="389" t="s">
        <v>177</v>
      </c>
      <c r="K40" s="454">
        <v>7532</v>
      </c>
      <c r="L40" s="453">
        <v>42761</v>
      </c>
    </row>
    <row r="41" spans="2:12" s="67" customFormat="1" ht="10.15" customHeight="1" x14ac:dyDescent="0.2">
      <c r="B41" s="452"/>
      <c r="C41" s="389" t="s">
        <v>288</v>
      </c>
      <c r="E41" s="453">
        <v>187276</v>
      </c>
      <c r="F41" s="453"/>
      <c r="G41" s="454">
        <v>1007389</v>
      </c>
      <c r="H41" s="452"/>
      <c r="I41" s="452"/>
      <c r="J41" s="389" t="s">
        <v>178</v>
      </c>
      <c r="K41" s="454">
        <v>22522</v>
      </c>
      <c r="L41" s="453">
        <v>93627</v>
      </c>
    </row>
    <row r="42" spans="2:12" s="67" customFormat="1" ht="10.15" customHeight="1" x14ac:dyDescent="0.2">
      <c r="B42" s="452"/>
      <c r="C42" s="389"/>
      <c r="D42" s="452"/>
      <c r="E42" s="387" t="s">
        <v>167</v>
      </c>
      <c r="F42" s="453"/>
      <c r="G42" s="387" t="s">
        <v>352</v>
      </c>
      <c r="H42" s="452"/>
      <c r="I42" s="452"/>
      <c r="J42" s="389" t="s">
        <v>179</v>
      </c>
      <c r="K42" s="454">
        <v>24739</v>
      </c>
      <c r="L42" s="453">
        <v>145653</v>
      </c>
    </row>
    <row r="43" spans="2:12" ht="10.15" customHeight="1" x14ac:dyDescent="0.2">
      <c r="B43" s="455"/>
      <c r="C43" s="495" t="s">
        <v>355</v>
      </c>
      <c r="D43" s="496"/>
      <c r="E43" s="497">
        <v>52215</v>
      </c>
      <c r="F43" s="497"/>
      <c r="G43" s="498">
        <v>397270</v>
      </c>
      <c r="H43" s="455"/>
      <c r="I43" s="455"/>
      <c r="J43" s="455"/>
      <c r="K43" s="455"/>
      <c r="L43" s="455"/>
    </row>
    <row r="44" spans="2:12" x14ac:dyDescent="0.2">
      <c r="C44" s="495" t="s">
        <v>356</v>
      </c>
      <c r="D44" s="499"/>
      <c r="E44" s="497">
        <v>1213998</v>
      </c>
      <c r="F44" s="494"/>
      <c r="G44" s="498">
        <v>9192013</v>
      </c>
    </row>
    <row r="45" spans="2:12" x14ac:dyDescent="0.2"/>
    <row r="46" spans="2:12" x14ac:dyDescent="0.2"/>
  </sheetData>
  <phoneticPr fontId="0" type="noConversion"/>
  <hyperlinks>
    <hyperlink ref="L1" location="Inhalt!F27" display="Inhalt!F27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B1:N43"/>
  <sheetViews>
    <sheetView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1.85546875" style="205" customWidth="1"/>
    <col min="2" max="2" width="1.140625" style="205" customWidth="1"/>
    <col min="3" max="3" width="22.28515625" style="205" customWidth="1"/>
    <col min="4" max="4" width="3.28515625" style="205" customWidth="1"/>
    <col min="5" max="5" width="12.7109375" style="205" customWidth="1"/>
    <col min="6" max="6" width="11.42578125" style="205" customWidth="1"/>
    <col min="7" max="7" width="11.7109375" style="205" customWidth="1"/>
    <col min="8" max="8" width="11.42578125" style="205" customWidth="1"/>
    <col min="9" max="9" width="2.42578125" style="205" customWidth="1"/>
    <col min="10" max="10" width="11" style="205" customWidth="1"/>
    <col min="11" max="11" width="14.140625" style="205" customWidth="1"/>
    <col min="12" max="12" width="12.28515625" style="205" customWidth="1"/>
    <col min="13" max="13" width="12.5703125" style="205" customWidth="1"/>
    <col min="14" max="14" width="2.140625" style="205" customWidth="1"/>
    <col min="15" max="16" width="9.140625" style="205" customWidth="1"/>
    <col min="17" max="16384" width="0" style="205" hidden="1"/>
  </cols>
  <sheetData>
    <row r="1" spans="2:14" ht="15.75" x14ac:dyDescent="0.25">
      <c r="B1" s="513" t="s">
        <v>372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477" t="str">
        <f>INDEX(rP1.Inhalte,22,1)</f>
        <v>zurück zum Inhaltsverzeichnis</v>
      </c>
      <c r="N1" s="204"/>
    </row>
    <row r="2" spans="2:14" ht="5.0999999999999996" customHeight="1" x14ac:dyDescent="0.2"/>
    <row r="3" spans="2:14" x14ac:dyDescent="0.2">
      <c r="B3" s="206" t="s">
        <v>180</v>
      </c>
      <c r="N3" s="207" t="s">
        <v>73</v>
      </c>
    </row>
    <row r="4" spans="2:14" ht="5.0999999999999996" customHeight="1" x14ac:dyDescent="0.2">
      <c r="C4" s="208"/>
      <c r="D4" s="208"/>
      <c r="E4" s="209"/>
      <c r="F4" s="209"/>
      <c r="G4" s="209"/>
      <c r="H4" s="209"/>
      <c r="I4" s="209"/>
      <c r="J4" s="209"/>
      <c r="K4" s="209"/>
      <c r="L4" s="208"/>
    </row>
    <row r="5" spans="2:14" x14ac:dyDescent="0.2">
      <c r="B5" s="210"/>
      <c r="C5" s="211"/>
      <c r="D5" s="212"/>
      <c r="E5" s="213"/>
      <c r="F5" s="214" t="s">
        <v>137</v>
      </c>
      <c r="G5" s="215"/>
      <c r="H5" s="216"/>
      <c r="I5" s="213" t="s">
        <v>0</v>
      </c>
      <c r="J5" s="217"/>
      <c r="K5" s="218" t="s">
        <v>138</v>
      </c>
      <c r="L5" s="213"/>
      <c r="M5" s="213" t="s">
        <v>80</v>
      </c>
      <c r="N5" s="212"/>
    </row>
    <row r="6" spans="2:14" x14ac:dyDescent="0.2">
      <c r="B6" s="219"/>
      <c r="C6" s="207" t="s">
        <v>139</v>
      </c>
      <c r="D6" s="220" t="s">
        <v>0</v>
      </c>
      <c r="E6" s="221" t="s">
        <v>89</v>
      </c>
      <c r="F6" s="222" t="s">
        <v>140</v>
      </c>
      <c r="G6" s="222" t="s">
        <v>141</v>
      </c>
      <c r="H6" s="223" t="s">
        <v>142</v>
      </c>
      <c r="I6" s="221" t="s">
        <v>143</v>
      </c>
      <c r="J6" s="224"/>
      <c r="K6" s="222" t="s">
        <v>144</v>
      </c>
      <c r="L6" s="221" t="s">
        <v>145</v>
      </c>
      <c r="M6" s="221" t="s">
        <v>146</v>
      </c>
      <c r="N6" s="225"/>
    </row>
    <row r="7" spans="2:14" x14ac:dyDescent="0.2">
      <c r="B7" s="219"/>
      <c r="D7" s="220"/>
      <c r="E7" s="221" t="s">
        <v>97</v>
      </c>
      <c r="F7" s="222" t="s">
        <v>147</v>
      </c>
      <c r="G7" s="222" t="s">
        <v>148</v>
      </c>
      <c r="H7" s="223" t="s">
        <v>149</v>
      </c>
      <c r="I7" s="221"/>
      <c r="J7" s="224"/>
      <c r="K7" s="222" t="s">
        <v>150</v>
      </c>
      <c r="L7" s="221" t="s">
        <v>151</v>
      </c>
      <c r="M7" s="221" t="s">
        <v>152</v>
      </c>
      <c r="N7" s="225"/>
    </row>
    <row r="8" spans="2:14" ht="4.5" customHeight="1" x14ac:dyDescent="0.2">
      <c r="B8" s="219"/>
      <c r="D8" s="220"/>
      <c r="E8" s="221"/>
      <c r="F8" s="222"/>
      <c r="G8" s="222"/>
      <c r="I8" s="221"/>
      <c r="J8" s="224"/>
      <c r="K8" s="222"/>
      <c r="L8" s="221"/>
      <c r="M8" s="221"/>
      <c r="N8" s="225"/>
    </row>
    <row r="9" spans="2:14" x14ac:dyDescent="0.2">
      <c r="B9" s="219" t="s">
        <v>58</v>
      </c>
      <c r="D9" s="220"/>
      <c r="E9" s="226" t="s">
        <v>98</v>
      </c>
      <c r="F9" s="222" t="s">
        <v>99</v>
      </c>
      <c r="G9" s="222" t="s">
        <v>99</v>
      </c>
      <c r="H9" s="222" t="s">
        <v>99</v>
      </c>
      <c r="I9" s="226" t="s">
        <v>98</v>
      </c>
      <c r="J9" s="227"/>
      <c r="K9" s="222" t="s">
        <v>99</v>
      </c>
      <c r="L9" s="224" t="s">
        <v>99</v>
      </c>
      <c r="M9" s="228" t="s">
        <v>100</v>
      </c>
      <c r="N9" s="229"/>
    </row>
    <row r="10" spans="2:14" x14ac:dyDescent="0.2">
      <c r="B10" s="230"/>
      <c r="C10" s="208"/>
      <c r="D10" s="231"/>
      <c r="E10" s="214" t="s">
        <v>101</v>
      </c>
      <c r="F10" s="232" t="s">
        <v>20</v>
      </c>
      <c r="G10" s="232" t="s">
        <v>21</v>
      </c>
      <c r="H10" s="232" t="s">
        <v>55</v>
      </c>
      <c r="I10" s="214" t="s">
        <v>23</v>
      </c>
      <c r="J10" s="215"/>
      <c r="K10" s="232" t="s">
        <v>24</v>
      </c>
      <c r="L10" s="214" t="s">
        <v>102</v>
      </c>
      <c r="M10" s="214" t="s">
        <v>103</v>
      </c>
      <c r="N10" s="233"/>
    </row>
    <row r="11" spans="2:14" x14ac:dyDescent="0.2">
      <c r="B11" s="219" t="s">
        <v>104</v>
      </c>
      <c r="C11" s="220"/>
      <c r="D11" s="234"/>
      <c r="E11" s="235"/>
      <c r="F11" s="222"/>
      <c r="G11" s="222"/>
      <c r="H11" s="222"/>
      <c r="I11" s="236"/>
      <c r="J11" s="237"/>
      <c r="K11" s="222"/>
      <c r="L11" s="235"/>
      <c r="M11" s="235"/>
      <c r="N11" s="238"/>
    </row>
    <row r="12" spans="2:14" x14ac:dyDescent="0.2">
      <c r="B12" s="219"/>
      <c r="C12" s="208" t="s">
        <v>105</v>
      </c>
      <c r="D12" s="239">
        <v>1</v>
      </c>
      <c r="E12" s="122">
        <v>5955342</v>
      </c>
      <c r="F12" s="122">
        <v>52</v>
      </c>
      <c r="G12" s="122">
        <v>211607</v>
      </c>
      <c r="H12" s="122">
        <v>0</v>
      </c>
      <c r="I12" s="122"/>
      <c r="J12" s="123">
        <v>-26367</v>
      </c>
      <c r="K12" s="122">
        <v>-23424</v>
      </c>
      <c r="L12" s="122">
        <f>E12-F12-G12-H12+J12-K12-M12</f>
        <v>33746</v>
      </c>
      <c r="M12" s="122">
        <v>5706994</v>
      </c>
      <c r="N12" s="241"/>
    </row>
    <row r="13" spans="2:14" x14ac:dyDescent="0.2">
      <c r="B13" s="219"/>
      <c r="C13" s="208" t="s">
        <v>106</v>
      </c>
      <c r="D13" s="232">
        <v>2</v>
      </c>
      <c r="E13" s="122">
        <v>9335594</v>
      </c>
      <c r="F13" s="122">
        <v>552144</v>
      </c>
      <c r="G13" s="122">
        <v>1014329</v>
      </c>
      <c r="H13" s="122">
        <v>0</v>
      </c>
      <c r="I13" s="122"/>
      <c r="J13" s="123">
        <v>-211357</v>
      </c>
      <c r="K13" s="122">
        <v>-112983</v>
      </c>
      <c r="L13" s="122">
        <f t="shared" ref="L13:L19" si="0">E13-F13-G13-H13+J13-K13-M13</f>
        <v>-68041</v>
      </c>
      <c r="M13" s="122">
        <v>7738788</v>
      </c>
      <c r="N13" s="241" t="s">
        <v>123</v>
      </c>
    </row>
    <row r="14" spans="2:14" x14ac:dyDescent="0.2">
      <c r="B14" s="219"/>
      <c r="C14" s="208" t="s">
        <v>107</v>
      </c>
      <c r="D14" s="232">
        <v>3</v>
      </c>
      <c r="E14" s="122">
        <v>2757393</v>
      </c>
      <c r="F14" s="122">
        <v>37712</v>
      </c>
      <c r="G14" s="122">
        <v>1203750</v>
      </c>
      <c r="H14" s="122">
        <v>0</v>
      </c>
      <c r="I14" s="122"/>
      <c r="J14" s="123">
        <v>225479</v>
      </c>
      <c r="K14" s="122">
        <v>-46575</v>
      </c>
      <c r="L14" s="122">
        <f t="shared" si="0"/>
        <v>36404</v>
      </c>
      <c r="M14" s="122">
        <v>1751581</v>
      </c>
      <c r="N14" s="241"/>
    </row>
    <row r="15" spans="2:14" x14ac:dyDescent="0.2">
      <c r="B15" s="219"/>
      <c r="C15" s="208" t="s">
        <v>108</v>
      </c>
      <c r="D15" s="232">
        <v>4</v>
      </c>
      <c r="E15" s="122">
        <v>22275428</v>
      </c>
      <c r="F15" s="122">
        <v>401884</v>
      </c>
      <c r="G15" s="122">
        <v>2929959</v>
      </c>
      <c r="H15" s="122">
        <v>0</v>
      </c>
      <c r="I15" s="122"/>
      <c r="J15" s="123">
        <v>-1677020</v>
      </c>
      <c r="K15" s="122">
        <v>311427</v>
      </c>
      <c r="L15" s="122">
        <f t="shared" si="0"/>
        <v>143298</v>
      </c>
      <c r="M15" s="122">
        <v>16811840</v>
      </c>
      <c r="N15" s="241"/>
    </row>
    <row r="16" spans="2:14" x14ac:dyDescent="0.2">
      <c r="B16" s="219"/>
      <c r="C16" s="208" t="s">
        <v>109</v>
      </c>
      <c r="D16" s="232">
        <v>5</v>
      </c>
      <c r="E16" s="122">
        <v>8942542</v>
      </c>
      <c r="F16" s="122">
        <v>350509</v>
      </c>
      <c r="G16" s="122">
        <v>362304</v>
      </c>
      <c r="H16" s="122">
        <v>258262</v>
      </c>
      <c r="I16" s="122"/>
      <c r="J16" s="123">
        <v>1674003</v>
      </c>
      <c r="K16" s="122">
        <v>1784</v>
      </c>
      <c r="L16" s="122">
        <f t="shared" si="0"/>
        <v>54403</v>
      </c>
      <c r="M16" s="122">
        <v>9589283</v>
      </c>
      <c r="N16" s="241"/>
    </row>
    <row r="17" spans="2:14" x14ac:dyDescent="0.2">
      <c r="B17" s="219"/>
      <c r="C17" s="208" t="s">
        <v>110</v>
      </c>
      <c r="D17" s="232">
        <v>6</v>
      </c>
      <c r="E17" s="122">
        <v>488297</v>
      </c>
      <c r="F17" s="122">
        <v>3074</v>
      </c>
      <c r="G17" s="122">
        <v>52556</v>
      </c>
      <c r="H17" s="122">
        <v>0</v>
      </c>
      <c r="I17" s="122"/>
      <c r="J17" s="123">
        <v>12919</v>
      </c>
      <c r="K17" s="122">
        <v>-71252</v>
      </c>
      <c r="L17" s="122">
        <f t="shared" si="0"/>
        <v>-1320</v>
      </c>
      <c r="M17" s="122">
        <v>518158</v>
      </c>
      <c r="N17" s="241"/>
    </row>
    <row r="18" spans="2:14" x14ac:dyDescent="0.2">
      <c r="B18" s="219"/>
      <c r="C18" s="208" t="s">
        <v>111</v>
      </c>
      <c r="D18" s="232">
        <v>7</v>
      </c>
      <c r="E18" s="122">
        <v>1703543</v>
      </c>
      <c r="F18" s="122">
        <v>150256</v>
      </c>
      <c r="G18" s="122">
        <v>629728</v>
      </c>
      <c r="H18" s="122">
        <v>411848</v>
      </c>
      <c r="I18" s="122"/>
      <c r="J18" s="123">
        <v>-1628</v>
      </c>
      <c r="K18" s="122">
        <v>139354</v>
      </c>
      <c r="L18" s="122">
        <f t="shared" si="0"/>
        <v>24695</v>
      </c>
      <c r="M18" s="122">
        <v>346034</v>
      </c>
      <c r="N18" s="241" t="s">
        <v>123</v>
      </c>
    </row>
    <row r="19" spans="2:14" x14ac:dyDescent="0.2">
      <c r="B19" s="230"/>
      <c r="C19" s="208" t="s">
        <v>112</v>
      </c>
      <c r="D19" s="232">
        <v>8</v>
      </c>
      <c r="E19" s="122">
        <v>1156083</v>
      </c>
      <c r="F19" s="122">
        <v>12978</v>
      </c>
      <c r="G19" s="122">
        <v>478133</v>
      </c>
      <c r="H19" s="122">
        <v>0</v>
      </c>
      <c r="I19" s="122"/>
      <c r="J19" s="123">
        <v>98181</v>
      </c>
      <c r="K19" s="122">
        <v>38400</v>
      </c>
      <c r="L19" s="122">
        <f t="shared" si="0"/>
        <v>-26492</v>
      </c>
      <c r="M19" s="122">
        <v>751245</v>
      </c>
      <c r="N19" s="241"/>
    </row>
    <row r="20" spans="2:14" ht="3.95" customHeight="1" x14ac:dyDescent="0.2">
      <c r="B20" s="230"/>
      <c r="C20" s="208"/>
      <c r="D20" s="232"/>
      <c r="E20" s="122"/>
      <c r="F20" s="93"/>
      <c r="G20" s="93"/>
      <c r="H20" s="93"/>
      <c r="I20" s="122"/>
      <c r="J20" s="187"/>
      <c r="K20" s="93"/>
      <c r="L20" s="122"/>
      <c r="M20" s="122"/>
      <c r="N20" s="241"/>
    </row>
    <row r="21" spans="2:14" x14ac:dyDescent="0.2">
      <c r="B21" s="219" t="s">
        <v>113</v>
      </c>
      <c r="D21" s="218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242"/>
    </row>
    <row r="22" spans="2:14" x14ac:dyDescent="0.2">
      <c r="B22" s="219"/>
      <c r="C22" s="208" t="s">
        <v>114</v>
      </c>
      <c r="D22" s="239">
        <v>9</v>
      </c>
      <c r="E22" s="122">
        <v>1917366</v>
      </c>
      <c r="F22" s="122">
        <v>12345</v>
      </c>
      <c r="G22" s="122">
        <v>88291</v>
      </c>
      <c r="H22" s="122">
        <v>0</v>
      </c>
      <c r="I22" s="122"/>
      <c r="J22" s="123">
        <v>137</v>
      </c>
      <c r="K22" s="122">
        <v>8101</v>
      </c>
      <c r="L22" s="122">
        <f t="shared" ref="L22:L34" si="1">E22-F22-G22-H22+J22-K22-M22</f>
        <v>31007</v>
      </c>
      <c r="M22" s="122">
        <v>1777759</v>
      </c>
      <c r="N22" s="241"/>
    </row>
    <row r="23" spans="2:14" x14ac:dyDescent="0.2">
      <c r="B23" s="219"/>
      <c r="C23" s="208" t="s">
        <v>115</v>
      </c>
      <c r="D23" s="232">
        <v>10</v>
      </c>
      <c r="E23" s="122">
        <v>218279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-147</v>
      </c>
      <c r="L23" s="122">
        <f t="shared" si="1"/>
        <v>5506</v>
      </c>
      <c r="M23" s="122">
        <v>212920</v>
      </c>
      <c r="N23" s="241"/>
    </row>
    <row r="24" spans="2:14" x14ac:dyDescent="0.2">
      <c r="B24" s="219"/>
      <c r="C24" s="208" t="s">
        <v>116</v>
      </c>
      <c r="D24" s="232">
        <v>11</v>
      </c>
      <c r="E24" s="122">
        <v>167950</v>
      </c>
      <c r="F24" s="122">
        <v>31208</v>
      </c>
      <c r="G24" s="122">
        <v>38160</v>
      </c>
      <c r="H24" s="122">
        <v>0</v>
      </c>
      <c r="I24" s="122"/>
      <c r="J24" s="123">
        <v>3881</v>
      </c>
      <c r="K24" s="122">
        <v>7210</v>
      </c>
      <c r="L24" s="122">
        <f t="shared" si="1"/>
        <v>12786</v>
      </c>
      <c r="M24" s="122">
        <v>82467</v>
      </c>
      <c r="N24" s="241"/>
    </row>
    <row r="25" spans="2:14" x14ac:dyDescent="0.2">
      <c r="B25" s="219"/>
      <c r="C25" s="208" t="s">
        <v>117</v>
      </c>
      <c r="D25" s="232">
        <v>12</v>
      </c>
      <c r="E25" s="122">
        <v>102615</v>
      </c>
      <c r="F25" s="122">
        <v>7805</v>
      </c>
      <c r="G25" s="122">
        <v>29412</v>
      </c>
      <c r="H25" s="122">
        <v>0</v>
      </c>
      <c r="I25" s="122"/>
      <c r="J25" s="123">
        <v>-129</v>
      </c>
      <c r="K25" s="122">
        <v>-352</v>
      </c>
      <c r="L25" s="122">
        <f t="shared" si="1"/>
        <v>2339</v>
      </c>
      <c r="M25" s="122">
        <v>63282</v>
      </c>
      <c r="N25" s="241"/>
    </row>
    <row r="26" spans="2:14" x14ac:dyDescent="0.2">
      <c r="B26" s="219"/>
      <c r="C26" s="208" t="s">
        <v>118</v>
      </c>
      <c r="D26" s="232">
        <v>13</v>
      </c>
      <c r="E26" s="122">
        <v>3037</v>
      </c>
      <c r="F26" s="122">
        <v>0</v>
      </c>
      <c r="G26" s="122">
        <v>634</v>
      </c>
      <c r="H26" s="122">
        <v>0</v>
      </c>
      <c r="I26" s="122"/>
      <c r="J26" s="123">
        <v>-6</v>
      </c>
      <c r="K26" s="122">
        <v>-475</v>
      </c>
      <c r="L26" s="122">
        <f t="shared" si="1"/>
        <v>-71</v>
      </c>
      <c r="M26" s="122">
        <v>2943</v>
      </c>
      <c r="N26" s="241"/>
    </row>
    <row r="27" spans="2:14" x14ac:dyDescent="0.2">
      <c r="B27" s="219"/>
      <c r="C27" s="208" t="s">
        <v>119</v>
      </c>
      <c r="D27" s="232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241"/>
    </row>
    <row r="28" spans="2:14" x14ac:dyDescent="0.2">
      <c r="B28" s="219"/>
      <c r="C28" s="208" t="s">
        <v>120</v>
      </c>
      <c r="D28" s="232">
        <v>15</v>
      </c>
      <c r="E28" s="122">
        <v>3189966</v>
      </c>
      <c r="F28" s="122">
        <v>270187</v>
      </c>
      <c r="G28" s="122">
        <v>173902</v>
      </c>
      <c r="H28" s="122">
        <v>0</v>
      </c>
      <c r="I28" s="122"/>
      <c r="J28" s="123">
        <v>-38650</v>
      </c>
      <c r="K28" s="122">
        <v>-27409</v>
      </c>
      <c r="L28" s="122">
        <f t="shared" si="1"/>
        <v>26077</v>
      </c>
      <c r="M28" s="122">
        <v>2708559</v>
      </c>
      <c r="N28" s="241"/>
    </row>
    <row r="29" spans="2:14" x14ac:dyDescent="0.2">
      <c r="B29" s="219"/>
      <c r="C29" s="208" t="s">
        <v>121</v>
      </c>
      <c r="D29" s="232">
        <v>16</v>
      </c>
      <c r="E29" s="122">
        <v>8140</v>
      </c>
      <c r="F29" s="122">
        <v>9</v>
      </c>
      <c r="G29" s="122">
        <v>5</v>
      </c>
      <c r="H29" s="122">
        <v>0</v>
      </c>
      <c r="I29" s="122"/>
      <c r="J29" s="123">
        <v>0</v>
      </c>
      <c r="K29" s="122">
        <v>19</v>
      </c>
      <c r="L29" s="122">
        <f t="shared" si="1"/>
        <v>-372</v>
      </c>
      <c r="M29" s="122">
        <v>8479</v>
      </c>
      <c r="N29" s="241"/>
    </row>
    <row r="30" spans="2:14" x14ac:dyDescent="0.2">
      <c r="B30" s="219"/>
      <c r="C30" s="208" t="s">
        <v>122</v>
      </c>
      <c r="D30" s="232">
        <v>17</v>
      </c>
      <c r="E30" s="122">
        <v>995456</v>
      </c>
      <c r="F30" s="122">
        <v>211032</v>
      </c>
      <c r="G30" s="122">
        <v>478827</v>
      </c>
      <c r="H30" s="122">
        <v>0</v>
      </c>
      <c r="I30" s="122"/>
      <c r="J30" s="123">
        <v>-32442</v>
      </c>
      <c r="K30" s="122">
        <v>-43730</v>
      </c>
      <c r="L30" s="122">
        <f t="shared" si="1"/>
        <v>-63526</v>
      </c>
      <c r="M30" s="122">
        <v>380411</v>
      </c>
      <c r="N30" s="241"/>
    </row>
    <row r="31" spans="2:14" x14ac:dyDescent="0.2">
      <c r="B31" s="219"/>
      <c r="C31" s="208" t="s">
        <v>124</v>
      </c>
      <c r="D31" s="232">
        <v>18</v>
      </c>
      <c r="E31" s="122">
        <v>1577078</v>
      </c>
      <c r="F31" s="122">
        <v>67824</v>
      </c>
      <c r="G31" s="122">
        <v>707896</v>
      </c>
      <c r="H31" s="122">
        <v>0</v>
      </c>
      <c r="I31" s="122"/>
      <c r="J31" s="123">
        <v>31023</v>
      </c>
      <c r="K31" s="122">
        <v>10009</v>
      </c>
      <c r="L31" s="122">
        <f t="shared" si="1"/>
        <v>-17273</v>
      </c>
      <c r="M31" s="122">
        <v>839645</v>
      </c>
      <c r="N31" s="241"/>
    </row>
    <row r="32" spans="2:14" x14ac:dyDescent="0.2">
      <c r="B32" s="219"/>
      <c r="C32" s="208" t="s">
        <v>125</v>
      </c>
      <c r="D32" s="232">
        <v>19</v>
      </c>
      <c r="E32" s="122">
        <v>907016</v>
      </c>
      <c r="F32" s="122">
        <v>5441</v>
      </c>
      <c r="G32" s="122">
        <v>426727</v>
      </c>
      <c r="H32" s="122">
        <v>0</v>
      </c>
      <c r="I32" s="122"/>
      <c r="J32" s="123">
        <v>0</v>
      </c>
      <c r="K32" s="122">
        <v>-20094</v>
      </c>
      <c r="L32" s="122">
        <f t="shared" si="1"/>
        <v>1224</v>
      </c>
      <c r="M32" s="122">
        <v>493718</v>
      </c>
      <c r="N32" s="241"/>
    </row>
    <row r="33" spans="2:14" x14ac:dyDescent="0.2">
      <c r="B33" s="219"/>
      <c r="C33" s="208" t="s">
        <v>126</v>
      </c>
      <c r="D33" s="232">
        <v>20</v>
      </c>
      <c r="E33" s="122">
        <v>181827</v>
      </c>
      <c r="F33" s="122">
        <v>35778</v>
      </c>
      <c r="G33" s="122">
        <v>74324</v>
      </c>
      <c r="H33" s="122">
        <v>0</v>
      </c>
      <c r="I33" s="122"/>
      <c r="J33" s="123">
        <v>2977</v>
      </c>
      <c r="K33" s="122">
        <v>-7251</v>
      </c>
      <c r="L33" s="122">
        <f t="shared" si="1"/>
        <v>6610</v>
      </c>
      <c r="M33" s="122">
        <v>75343</v>
      </c>
      <c r="N33" s="241"/>
    </row>
    <row r="34" spans="2:14" x14ac:dyDescent="0.2">
      <c r="B34" s="219"/>
      <c r="C34" s="208" t="s">
        <v>127</v>
      </c>
      <c r="D34" s="232">
        <v>21</v>
      </c>
      <c r="E34" s="122">
        <v>679443</v>
      </c>
      <c r="F34" s="122">
        <v>38</v>
      </c>
      <c r="G34" s="122">
        <v>60286</v>
      </c>
      <c r="H34" s="122">
        <v>0</v>
      </c>
      <c r="I34" s="122"/>
      <c r="J34" s="123">
        <v>-61001</v>
      </c>
      <c r="K34" s="122">
        <v>-55689</v>
      </c>
      <c r="L34" s="122">
        <f t="shared" si="1"/>
        <v>-23185</v>
      </c>
      <c r="M34" s="122">
        <v>636992</v>
      </c>
      <c r="N34" s="241"/>
    </row>
    <row r="35" spans="2:14" x14ac:dyDescent="0.2">
      <c r="B35" s="243" t="s">
        <v>128</v>
      </c>
      <c r="C35" s="244"/>
      <c r="D35" s="245">
        <v>22</v>
      </c>
      <c r="E35" s="127">
        <f>SUM(E12:E34)</f>
        <v>62562395</v>
      </c>
      <c r="F35" s="127">
        <f>SUM(F12:F34)</f>
        <v>2150276</v>
      </c>
      <c r="G35" s="127">
        <f>SUM(G12:G34)</f>
        <v>8960830</v>
      </c>
      <c r="H35" s="127">
        <f>SUM(H12:H34)</f>
        <v>670110</v>
      </c>
      <c r="I35" s="127"/>
      <c r="J35" s="128">
        <f>SUM(J12:J34)</f>
        <v>0</v>
      </c>
      <c r="K35" s="129">
        <f>SUM(K12:K34)</f>
        <v>106923</v>
      </c>
      <c r="L35" s="129">
        <f>SUM(L12:L34)</f>
        <v>177815</v>
      </c>
      <c r="M35" s="127">
        <f>SUM(M12:M34)</f>
        <v>50496441</v>
      </c>
      <c r="N35" s="247"/>
    </row>
    <row r="36" spans="2:14" x14ac:dyDescent="0.2">
      <c r="I36" s="218"/>
      <c r="J36" s="248" t="s">
        <v>153</v>
      </c>
      <c r="M36" s="249"/>
      <c r="N36" s="212"/>
    </row>
    <row r="37" spans="2:14" x14ac:dyDescent="0.2">
      <c r="I37" s="250" t="s">
        <v>49</v>
      </c>
      <c r="J37" s="248"/>
      <c r="K37" s="208" t="s">
        <v>154</v>
      </c>
      <c r="L37" s="208"/>
      <c r="M37" s="240">
        <v>2813356</v>
      </c>
      <c r="N37" s="231"/>
    </row>
    <row r="38" spans="2:14" x14ac:dyDescent="0.2">
      <c r="C38" s="251" t="s">
        <v>155</v>
      </c>
      <c r="I38" s="250" t="s">
        <v>49</v>
      </c>
      <c r="J38" s="248"/>
      <c r="K38" s="206" t="s">
        <v>156</v>
      </c>
      <c r="M38" s="240">
        <v>216887</v>
      </c>
      <c r="N38" s="231"/>
    </row>
    <row r="39" spans="2:14" x14ac:dyDescent="0.2">
      <c r="C39" s="251" t="s">
        <v>157</v>
      </c>
      <c r="I39" s="252" t="s">
        <v>35</v>
      </c>
      <c r="J39" s="243" t="s">
        <v>158</v>
      </c>
      <c r="K39" s="253"/>
      <c r="L39" s="254"/>
      <c r="M39" s="246">
        <f>M35-M37-M38</f>
        <v>47466198</v>
      </c>
      <c r="N39" s="247"/>
    </row>
    <row r="40" spans="2:14" x14ac:dyDescent="0.2"/>
    <row r="41" spans="2:14" x14ac:dyDescent="0.2"/>
    <row r="42" spans="2:14" x14ac:dyDescent="0.2"/>
    <row r="43" spans="2:14" x14ac:dyDescent="0.2"/>
  </sheetData>
  <phoneticPr fontId="0" type="noConversion"/>
  <hyperlinks>
    <hyperlink ref="M1" location="Inhalt!F28" display="Inhalt!F28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" style="9" customWidth="1"/>
    <col min="3" max="3" width="23.5703125" style="9" customWidth="1"/>
    <col min="4" max="4" width="3.28515625" style="9" customWidth="1"/>
    <col min="5" max="10" width="15.85546875" style="9" customWidth="1"/>
    <col min="11" max="12" width="9.140625" style="9" customWidth="1"/>
    <col min="13" max="16384" width="0" style="9" hidden="1"/>
  </cols>
  <sheetData>
    <row r="1" spans="2:10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9" t="s">
        <v>181</v>
      </c>
      <c r="J3" s="16" t="s">
        <v>130</v>
      </c>
    </row>
    <row r="4" spans="2:10" ht="5.0999999999999996" customHeight="1" x14ac:dyDescent="0.2">
      <c r="C4" s="17"/>
      <c r="D4" s="17"/>
      <c r="E4" s="18"/>
      <c r="F4" s="18"/>
      <c r="G4" s="18"/>
      <c r="H4" s="18"/>
      <c r="I4" s="18"/>
    </row>
    <row r="5" spans="2:10" x14ac:dyDescent="0.2">
      <c r="B5" s="104"/>
      <c r="C5" s="16" t="s">
        <v>139</v>
      </c>
      <c r="D5" s="21"/>
      <c r="E5" s="113" t="s">
        <v>146</v>
      </c>
      <c r="F5" s="23" t="s">
        <v>182</v>
      </c>
      <c r="G5" s="115"/>
      <c r="H5" s="115" t="s">
        <v>183</v>
      </c>
      <c r="I5" s="23"/>
      <c r="J5" s="23" t="s">
        <v>80</v>
      </c>
    </row>
    <row r="6" spans="2:10" x14ac:dyDescent="0.2">
      <c r="B6" s="89"/>
      <c r="D6" s="30" t="s">
        <v>0</v>
      </c>
      <c r="E6" s="116" t="s">
        <v>152</v>
      </c>
      <c r="F6" s="32" t="s">
        <v>184</v>
      </c>
      <c r="G6" s="32" t="s">
        <v>183</v>
      </c>
      <c r="H6" s="32" t="s">
        <v>185</v>
      </c>
      <c r="I6" s="32" t="s">
        <v>186</v>
      </c>
      <c r="J6" s="33" t="s">
        <v>187</v>
      </c>
    </row>
    <row r="7" spans="2:10" x14ac:dyDescent="0.2">
      <c r="B7" s="89" t="s">
        <v>188</v>
      </c>
      <c r="D7" s="30"/>
      <c r="E7" s="116" t="s">
        <v>189</v>
      </c>
      <c r="F7" s="92" t="s">
        <v>190</v>
      </c>
      <c r="G7" s="92" t="s">
        <v>191</v>
      </c>
      <c r="H7" s="92" t="s">
        <v>192</v>
      </c>
      <c r="I7" s="32" t="s">
        <v>193</v>
      </c>
      <c r="J7" s="33" t="s">
        <v>194</v>
      </c>
    </row>
    <row r="8" spans="2:10" x14ac:dyDescent="0.2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">
      <c r="B10" s="89"/>
      <c r="C10" s="17" t="s">
        <v>105</v>
      </c>
      <c r="D10" s="92">
        <v>1</v>
      </c>
      <c r="E10" s="122">
        <v>886507</v>
      </c>
      <c r="F10" s="122">
        <v>801903</v>
      </c>
      <c r="G10" s="122">
        <v>0</v>
      </c>
      <c r="H10" s="122">
        <v>0</v>
      </c>
      <c r="I10" s="122">
        <v>0</v>
      </c>
      <c r="J10" s="93">
        <f>E10-F10-G10-H10-I10</f>
        <v>84604</v>
      </c>
    </row>
    <row r="11" spans="2:10" x14ac:dyDescent="0.2">
      <c r="B11" s="89"/>
      <c r="C11" s="17" t="s">
        <v>106</v>
      </c>
      <c r="D11" s="38">
        <v>2</v>
      </c>
      <c r="E11" s="122">
        <v>1374656</v>
      </c>
      <c r="F11" s="122">
        <v>0</v>
      </c>
      <c r="G11" s="122">
        <v>0</v>
      </c>
      <c r="H11" s="122">
        <v>0</v>
      </c>
      <c r="I11" s="122">
        <v>3924</v>
      </c>
      <c r="J11" s="93">
        <f t="shared" ref="J11:J17" si="0">E11-F11-G11-H11-I11</f>
        <v>1370732</v>
      </c>
    </row>
    <row r="12" spans="2:10" x14ac:dyDescent="0.2">
      <c r="B12" s="89"/>
      <c r="C12" s="17" t="s">
        <v>107</v>
      </c>
      <c r="D12" s="38">
        <v>3</v>
      </c>
      <c r="E12" s="122">
        <v>280964</v>
      </c>
      <c r="F12" s="122">
        <v>185485</v>
      </c>
      <c r="G12" s="122">
        <v>0</v>
      </c>
      <c r="H12" s="122">
        <v>0</v>
      </c>
      <c r="I12" s="122">
        <v>0</v>
      </c>
      <c r="J12" s="93">
        <f t="shared" si="0"/>
        <v>95479</v>
      </c>
    </row>
    <row r="13" spans="2:10" x14ac:dyDescent="0.2">
      <c r="B13" s="89"/>
      <c r="C13" s="17" t="s">
        <v>108</v>
      </c>
      <c r="D13" s="38">
        <v>4</v>
      </c>
      <c r="E13" s="122">
        <v>2812365</v>
      </c>
      <c r="F13" s="122">
        <v>0</v>
      </c>
      <c r="G13" s="122">
        <v>0</v>
      </c>
      <c r="H13" s="122">
        <v>8894</v>
      </c>
      <c r="I13" s="122">
        <v>302</v>
      </c>
      <c r="J13" s="93">
        <f t="shared" si="0"/>
        <v>2803169</v>
      </c>
    </row>
    <row r="14" spans="2:10" x14ac:dyDescent="0.2">
      <c r="B14" s="89"/>
      <c r="C14" s="17" t="s">
        <v>109</v>
      </c>
      <c r="D14" s="38">
        <v>5</v>
      </c>
      <c r="E14" s="122">
        <v>1266213</v>
      </c>
      <c r="F14" s="122">
        <v>245</v>
      </c>
      <c r="G14" s="122">
        <v>0</v>
      </c>
      <c r="H14" s="122">
        <v>2</v>
      </c>
      <c r="I14" s="122">
        <v>364</v>
      </c>
      <c r="J14" s="93">
        <f t="shared" si="0"/>
        <v>1265602</v>
      </c>
    </row>
    <row r="15" spans="2:10" x14ac:dyDescent="0.2">
      <c r="B15" s="89"/>
      <c r="C15" s="17" t="s">
        <v>110</v>
      </c>
      <c r="D15" s="38">
        <v>6</v>
      </c>
      <c r="E15" s="122">
        <v>86529</v>
      </c>
      <c r="F15" s="122">
        <v>86394</v>
      </c>
      <c r="G15" s="122">
        <v>0</v>
      </c>
      <c r="H15" s="122">
        <v>0</v>
      </c>
      <c r="I15" s="122">
        <v>0</v>
      </c>
      <c r="J15" s="93">
        <f t="shared" si="0"/>
        <v>135</v>
      </c>
    </row>
    <row r="16" spans="2:10" x14ac:dyDescent="0.2">
      <c r="B16" s="89"/>
      <c r="C16" s="17" t="s">
        <v>111</v>
      </c>
      <c r="D16" s="38">
        <v>7</v>
      </c>
      <c r="E16" s="122">
        <v>64764</v>
      </c>
      <c r="F16" s="122">
        <v>24739</v>
      </c>
      <c r="G16" s="122">
        <v>0</v>
      </c>
      <c r="H16" s="122">
        <v>0</v>
      </c>
      <c r="I16" s="122">
        <v>0</v>
      </c>
      <c r="J16" s="93">
        <f t="shared" si="0"/>
        <v>40025</v>
      </c>
    </row>
    <row r="17" spans="2:10" x14ac:dyDescent="0.2">
      <c r="B17" s="105"/>
      <c r="C17" s="17" t="s">
        <v>112</v>
      </c>
      <c r="D17" s="38">
        <v>8</v>
      </c>
      <c r="E17" s="122">
        <v>124159</v>
      </c>
      <c r="F17" s="122">
        <v>77097</v>
      </c>
      <c r="G17" s="122">
        <v>0</v>
      </c>
      <c r="H17" s="122">
        <v>0</v>
      </c>
      <c r="I17" s="122">
        <v>0</v>
      </c>
      <c r="J17" s="93">
        <f t="shared" si="0"/>
        <v>47062</v>
      </c>
    </row>
    <row r="18" spans="2:10" ht="3.95" customHeight="1" x14ac:dyDescent="0.2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">
      <c r="B20" s="89"/>
      <c r="C20" s="17" t="s">
        <v>114</v>
      </c>
      <c r="D20" s="92">
        <v>9</v>
      </c>
      <c r="E20" s="122">
        <v>249511</v>
      </c>
      <c r="F20" s="122">
        <v>124544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124967</v>
      </c>
    </row>
    <row r="21" spans="2:10" x14ac:dyDescent="0.2">
      <c r="B21" s="89"/>
      <c r="C21" s="17" t="s">
        <v>115</v>
      </c>
      <c r="D21" s="38">
        <v>10</v>
      </c>
      <c r="E21" s="122">
        <v>33565</v>
      </c>
      <c r="F21" s="122">
        <v>26017</v>
      </c>
      <c r="G21" s="122">
        <v>0</v>
      </c>
      <c r="H21" s="122">
        <v>0</v>
      </c>
      <c r="I21" s="122">
        <v>0</v>
      </c>
      <c r="J21" s="93">
        <f t="shared" si="1"/>
        <v>7548</v>
      </c>
    </row>
    <row r="22" spans="2:10" x14ac:dyDescent="0.2">
      <c r="B22" s="89"/>
      <c r="C22" s="17" t="s">
        <v>116</v>
      </c>
      <c r="D22" s="38">
        <v>11</v>
      </c>
      <c r="E22" s="122">
        <v>11796</v>
      </c>
      <c r="F22" s="122">
        <v>3475</v>
      </c>
      <c r="G22" s="122">
        <v>0</v>
      </c>
      <c r="H22" s="122">
        <v>0</v>
      </c>
      <c r="I22" s="122">
        <v>0</v>
      </c>
      <c r="J22" s="93">
        <f t="shared" si="1"/>
        <v>8321</v>
      </c>
    </row>
    <row r="23" spans="2:10" x14ac:dyDescent="0.2">
      <c r="B23" s="89"/>
      <c r="C23" s="17" t="s">
        <v>117</v>
      </c>
      <c r="D23" s="38">
        <v>12</v>
      </c>
      <c r="E23" s="122">
        <v>10296</v>
      </c>
      <c r="F23" s="122">
        <v>3398</v>
      </c>
      <c r="G23" s="122">
        <v>0</v>
      </c>
      <c r="H23" s="122">
        <v>0</v>
      </c>
      <c r="I23" s="122">
        <v>0</v>
      </c>
      <c r="J23" s="93">
        <f t="shared" si="1"/>
        <v>6898</v>
      </c>
    </row>
    <row r="24" spans="2:10" x14ac:dyDescent="0.2">
      <c r="B24" s="89"/>
      <c r="C24" s="17" t="s">
        <v>118</v>
      </c>
      <c r="D24" s="38">
        <v>13</v>
      </c>
      <c r="E24" s="122">
        <v>540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540</v>
      </c>
    </row>
    <row r="25" spans="2:10" x14ac:dyDescent="0.2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89"/>
      <c r="C26" s="17" t="s">
        <v>120</v>
      </c>
      <c r="D26" s="38">
        <v>15</v>
      </c>
      <c r="E26" s="122">
        <v>223382</v>
      </c>
      <c r="F26" s="122">
        <v>0</v>
      </c>
      <c r="G26" s="122">
        <v>208812</v>
      </c>
      <c r="H26" s="122">
        <v>0</v>
      </c>
      <c r="I26" s="122">
        <v>6506</v>
      </c>
      <c r="J26" s="93">
        <f t="shared" si="1"/>
        <v>8064</v>
      </c>
    </row>
    <row r="27" spans="2:10" x14ac:dyDescent="0.2">
      <c r="B27" s="89"/>
      <c r="C27" s="17" t="s">
        <v>121</v>
      </c>
      <c r="D27" s="38">
        <v>16</v>
      </c>
      <c r="E27" s="122">
        <v>1112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1112</v>
      </c>
    </row>
    <row r="28" spans="2:10" x14ac:dyDescent="0.2">
      <c r="B28" s="89"/>
      <c r="C28" s="17" t="s">
        <v>122</v>
      </c>
      <c r="D28" s="38">
        <v>17</v>
      </c>
      <c r="E28" s="122">
        <v>55857</v>
      </c>
      <c r="F28" s="122">
        <v>0</v>
      </c>
      <c r="G28" s="122">
        <v>7</v>
      </c>
      <c r="H28" s="122">
        <v>8</v>
      </c>
      <c r="I28" s="122">
        <v>0</v>
      </c>
      <c r="J28" s="93">
        <f t="shared" si="1"/>
        <v>55842</v>
      </c>
    </row>
    <row r="29" spans="2:10" x14ac:dyDescent="0.2">
      <c r="B29" s="89"/>
      <c r="C29" s="17" t="s">
        <v>124</v>
      </c>
      <c r="D29" s="38">
        <v>18</v>
      </c>
      <c r="E29" s="122">
        <v>212462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212462</v>
      </c>
    </row>
    <row r="30" spans="2:10" x14ac:dyDescent="0.2">
      <c r="B30" s="89"/>
      <c r="C30" s="17" t="s">
        <v>125</v>
      </c>
      <c r="D30" s="38">
        <v>19</v>
      </c>
      <c r="E30" s="122">
        <v>36464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36464</v>
      </c>
    </row>
    <row r="31" spans="2:10" x14ac:dyDescent="0.2">
      <c r="B31" s="89"/>
      <c r="C31" s="17" t="s">
        <v>126</v>
      </c>
      <c r="D31" s="38">
        <v>20</v>
      </c>
      <c r="E31" s="122">
        <v>11786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11786</v>
      </c>
    </row>
    <row r="32" spans="2:10" x14ac:dyDescent="0.2">
      <c r="B32" s="89"/>
      <c r="C32" s="17" t="s">
        <v>127</v>
      </c>
      <c r="D32" s="38">
        <v>21</v>
      </c>
      <c r="E32" s="122">
        <v>92354</v>
      </c>
      <c r="F32" s="122">
        <v>90395</v>
      </c>
      <c r="G32" s="122">
        <v>0</v>
      </c>
      <c r="H32" s="122">
        <v>0</v>
      </c>
      <c r="I32" s="122">
        <v>0</v>
      </c>
      <c r="J32" s="93">
        <f t="shared" si="1"/>
        <v>1959</v>
      </c>
    </row>
    <row r="33" spans="2:10" x14ac:dyDescent="0.2">
      <c r="B33" s="82" t="s">
        <v>128</v>
      </c>
      <c r="C33" s="132"/>
      <c r="D33" s="133">
        <v>22</v>
      </c>
      <c r="E33" s="127">
        <f t="shared" ref="E33:J33" si="2">SUM(E10:E32)</f>
        <v>7835282</v>
      </c>
      <c r="F33" s="127">
        <f t="shared" si="2"/>
        <v>1423692</v>
      </c>
      <c r="G33" s="127">
        <f t="shared" si="2"/>
        <v>208819</v>
      </c>
      <c r="H33" s="127">
        <f t="shared" si="2"/>
        <v>8904</v>
      </c>
      <c r="I33" s="127">
        <f t="shared" si="2"/>
        <v>11096</v>
      </c>
      <c r="J33" s="129">
        <f t="shared" si="2"/>
        <v>6182771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9" display="Inhalt!F29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B1:J39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256" customWidth="1"/>
    <col min="2" max="2" width="2" style="256" customWidth="1"/>
    <col min="3" max="3" width="23.5703125" style="256" customWidth="1"/>
    <col min="4" max="4" width="3.28515625" style="256" customWidth="1"/>
    <col min="5" max="10" width="15.85546875" style="256" customWidth="1"/>
    <col min="11" max="12" width="9.140625" style="256" customWidth="1"/>
    <col min="13" max="16384" width="0" style="256" hidden="1"/>
  </cols>
  <sheetData>
    <row r="1" spans="2:10" ht="15.75" x14ac:dyDescent="0.25">
      <c r="B1" s="514" t="s">
        <v>372</v>
      </c>
      <c r="C1" s="255"/>
      <c r="D1" s="255"/>
      <c r="E1" s="255"/>
      <c r="F1" s="255"/>
      <c r="G1" s="255"/>
      <c r="H1" s="255"/>
      <c r="I1" s="255"/>
      <c r="J1" s="476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474" t="s">
        <v>195</v>
      </c>
      <c r="J3" s="257" t="s">
        <v>130</v>
      </c>
    </row>
    <row r="4" spans="2:10" ht="5.0999999999999996" customHeight="1" x14ac:dyDescent="0.2">
      <c r="C4" s="258"/>
      <c r="D4" s="258"/>
      <c r="E4" s="259"/>
      <c r="F4" s="259"/>
      <c r="G4" s="259"/>
      <c r="H4" s="259"/>
      <c r="I4" s="259"/>
    </row>
    <row r="5" spans="2:10" x14ac:dyDescent="0.2">
      <c r="B5" s="260"/>
      <c r="C5" s="257" t="s">
        <v>139</v>
      </c>
      <c r="D5" s="261"/>
      <c r="E5" s="262" t="s">
        <v>146</v>
      </c>
      <c r="F5" s="263" t="s">
        <v>182</v>
      </c>
      <c r="G5" s="264"/>
      <c r="H5" s="264" t="s">
        <v>183</v>
      </c>
      <c r="I5" s="263"/>
      <c r="J5" s="263" t="s">
        <v>80</v>
      </c>
    </row>
    <row r="6" spans="2:10" x14ac:dyDescent="0.2">
      <c r="B6" s="265"/>
      <c r="D6" s="266" t="s">
        <v>0</v>
      </c>
      <c r="E6" s="267" t="s">
        <v>152</v>
      </c>
      <c r="F6" s="268" t="s">
        <v>184</v>
      </c>
      <c r="G6" s="268" t="s">
        <v>183</v>
      </c>
      <c r="H6" s="268" t="s">
        <v>185</v>
      </c>
      <c r="I6" s="268" t="s">
        <v>186</v>
      </c>
      <c r="J6" s="269" t="s">
        <v>187</v>
      </c>
    </row>
    <row r="7" spans="2:10" x14ac:dyDescent="0.2">
      <c r="B7" s="265" t="s">
        <v>188</v>
      </c>
      <c r="D7" s="266"/>
      <c r="E7" s="267" t="s">
        <v>189</v>
      </c>
      <c r="F7" s="270" t="s">
        <v>190</v>
      </c>
      <c r="G7" s="270" t="s">
        <v>191</v>
      </c>
      <c r="H7" s="270" t="s">
        <v>192</v>
      </c>
      <c r="I7" s="268" t="s">
        <v>193</v>
      </c>
      <c r="J7" s="269" t="s">
        <v>194</v>
      </c>
    </row>
    <row r="8" spans="2:10" x14ac:dyDescent="0.2">
      <c r="B8" s="271"/>
      <c r="C8" s="258"/>
      <c r="D8" s="272"/>
      <c r="E8" s="273" t="s">
        <v>101</v>
      </c>
      <c r="F8" s="274" t="s">
        <v>20</v>
      </c>
      <c r="G8" s="274" t="s">
        <v>21</v>
      </c>
      <c r="H8" s="274" t="s">
        <v>55</v>
      </c>
      <c r="I8" s="274" t="s">
        <v>23</v>
      </c>
      <c r="J8" s="274" t="s">
        <v>24</v>
      </c>
    </row>
    <row r="9" spans="2:10" x14ac:dyDescent="0.2">
      <c r="B9" s="265" t="s">
        <v>104</v>
      </c>
      <c r="C9" s="266"/>
      <c r="D9" s="269"/>
      <c r="E9" s="275"/>
      <c r="F9" s="268"/>
      <c r="G9" s="268"/>
      <c r="H9" s="268"/>
      <c r="I9" s="268"/>
      <c r="J9" s="263"/>
    </row>
    <row r="10" spans="2:10" x14ac:dyDescent="0.2">
      <c r="B10" s="265"/>
      <c r="C10" s="258" t="s">
        <v>105</v>
      </c>
      <c r="D10" s="270">
        <v>1</v>
      </c>
      <c r="E10" s="122">
        <v>5706994</v>
      </c>
      <c r="F10" s="122">
        <v>5495945</v>
      </c>
      <c r="G10" s="122">
        <v>0</v>
      </c>
      <c r="H10" s="122">
        <v>0</v>
      </c>
      <c r="I10" s="122">
        <v>0</v>
      </c>
      <c r="J10" s="93">
        <f>E10-F10-G10-H10-I10</f>
        <v>211049</v>
      </c>
    </row>
    <row r="11" spans="2:10" x14ac:dyDescent="0.2">
      <c r="B11" s="265"/>
      <c r="C11" s="258" t="s">
        <v>106</v>
      </c>
      <c r="D11" s="274">
        <v>2</v>
      </c>
      <c r="E11" s="122">
        <v>7738788</v>
      </c>
      <c r="F11" s="122">
        <v>0</v>
      </c>
      <c r="G11" s="122">
        <v>0</v>
      </c>
      <c r="H11" s="122">
        <v>0</v>
      </c>
      <c r="I11" s="122">
        <v>21801</v>
      </c>
      <c r="J11" s="93">
        <f t="shared" ref="J11:J17" si="0">E11-F11-G11-H11-I11</f>
        <v>7716987</v>
      </c>
    </row>
    <row r="12" spans="2:10" x14ac:dyDescent="0.2">
      <c r="B12" s="265"/>
      <c r="C12" s="258" t="s">
        <v>107</v>
      </c>
      <c r="D12" s="274">
        <v>3</v>
      </c>
      <c r="E12" s="122">
        <v>1751581</v>
      </c>
      <c r="F12" s="122">
        <v>1090639</v>
      </c>
      <c r="G12" s="122">
        <v>0</v>
      </c>
      <c r="H12" s="122">
        <v>0</v>
      </c>
      <c r="I12" s="122">
        <v>0</v>
      </c>
      <c r="J12" s="93">
        <f t="shared" si="0"/>
        <v>660942</v>
      </c>
    </row>
    <row r="13" spans="2:10" x14ac:dyDescent="0.2">
      <c r="B13" s="265"/>
      <c r="C13" s="258" t="s">
        <v>108</v>
      </c>
      <c r="D13" s="274">
        <v>4</v>
      </c>
      <c r="E13" s="122">
        <v>16811840</v>
      </c>
      <c r="F13" s="122">
        <v>0</v>
      </c>
      <c r="G13" s="122">
        <v>0</v>
      </c>
      <c r="H13" s="122">
        <v>28178</v>
      </c>
      <c r="I13" s="122">
        <v>1735</v>
      </c>
      <c r="J13" s="93">
        <f t="shared" si="0"/>
        <v>16781927</v>
      </c>
    </row>
    <row r="14" spans="2:10" x14ac:dyDescent="0.2">
      <c r="B14" s="265"/>
      <c r="C14" s="258" t="s">
        <v>109</v>
      </c>
      <c r="D14" s="274">
        <v>5</v>
      </c>
      <c r="E14" s="122">
        <v>9589283</v>
      </c>
      <c r="F14" s="122">
        <v>14806</v>
      </c>
      <c r="G14" s="122">
        <v>0</v>
      </c>
      <c r="H14" s="122">
        <v>69</v>
      </c>
      <c r="I14" s="122">
        <v>2020</v>
      </c>
      <c r="J14" s="93">
        <f t="shared" si="0"/>
        <v>9572388</v>
      </c>
    </row>
    <row r="15" spans="2:10" x14ac:dyDescent="0.2">
      <c r="B15" s="265"/>
      <c r="C15" s="258" t="s">
        <v>110</v>
      </c>
      <c r="D15" s="274">
        <v>6</v>
      </c>
      <c r="E15" s="122">
        <v>518158</v>
      </c>
      <c r="F15" s="122">
        <v>517844</v>
      </c>
      <c r="G15" s="122">
        <v>0</v>
      </c>
      <c r="H15" s="122">
        <v>0</v>
      </c>
      <c r="I15" s="122">
        <v>0</v>
      </c>
      <c r="J15" s="93">
        <f t="shared" si="0"/>
        <v>314</v>
      </c>
    </row>
    <row r="16" spans="2:10" x14ac:dyDescent="0.2">
      <c r="B16" s="265"/>
      <c r="C16" s="258" t="s">
        <v>111</v>
      </c>
      <c r="D16" s="274">
        <v>7</v>
      </c>
      <c r="E16" s="122">
        <v>346034</v>
      </c>
      <c r="F16" s="122">
        <v>145653</v>
      </c>
      <c r="G16" s="122">
        <v>0</v>
      </c>
      <c r="H16" s="122">
        <v>0</v>
      </c>
      <c r="I16" s="122">
        <v>0</v>
      </c>
      <c r="J16" s="93">
        <f t="shared" si="0"/>
        <v>200381</v>
      </c>
    </row>
    <row r="17" spans="2:10" x14ac:dyDescent="0.2">
      <c r="B17" s="271"/>
      <c r="C17" s="258" t="s">
        <v>112</v>
      </c>
      <c r="D17" s="274">
        <v>8</v>
      </c>
      <c r="E17" s="122">
        <v>751245</v>
      </c>
      <c r="F17" s="122">
        <v>477501</v>
      </c>
      <c r="G17" s="122">
        <v>0</v>
      </c>
      <c r="H17" s="122">
        <v>0</v>
      </c>
      <c r="I17" s="122">
        <v>0</v>
      </c>
      <c r="J17" s="93">
        <f t="shared" si="0"/>
        <v>273744</v>
      </c>
    </row>
    <row r="18" spans="2:10" ht="3.95" customHeight="1" x14ac:dyDescent="0.2">
      <c r="B18" s="271"/>
      <c r="C18" s="258"/>
      <c r="D18" s="274"/>
      <c r="E18" s="122"/>
      <c r="F18" s="93"/>
      <c r="G18" s="93"/>
      <c r="H18" s="93"/>
      <c r="I18" s="93"/>
      <c r="J18" s="93"/>
    </row>
    <row r="19" spans="2:10" x14ac:dyDescent="0.2">
      <c r="B19" s="265" t="s">
        <v>113</v>
      </c>
      <c r="D19" s="263"/>
      <c r="E19" s="124"/>
      <c r="F19" s="91"/>
      <c r="G19" s="91"/>
      <c r="H19" s="91"/>
      <c r="I19" s="91"/>
      <c r="J19" s="91"/>
    </row>
    <row r="20" spans="2:10" x14ac:dyDescent="0.2">
      <c r="B20" s="265"/>
      <c r="C20" s="258" t="s">
        <v>114</v>
      </c>
      <c r="D20" s="270">
        <v>9</v>
      </c>
      <c r="E20" s="122">
        <v>1777759</v>
      </c>
      <c r="F20" s="122">
        <v>938494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839265</v>
      </c>
    </row>
    <row r="21" spans="2:10" x14ac:dyDescent="0.2">
      <c r="B21" s="265"/>
      <c r="C21" s="258" t="s">
        <v>115</v>
      </c>
      <c r="D21" s="274">
        <v>10</v>
      </c>
      <c r="E21" s="122">
        <v>212920</v>
      </c>
      <c r="F21" s="122">
        <v>185358</v>
      </c>
      <c r="G21" s="122">
        <v>0</v>
      </c>
      <c r="H21" s="122">
        <v>0</v>
      </c>
      <c r="I21" s="122">
        <v>0</v>
      </c>
      <c r="J21" s="93">
        <f t="shared" si="1"/>
        <v>27562</v>
      </c>
    </row>
    <row r="22" spans="2:10" x14ac:dyDescent="0.2">
      <c r="B22" s="265"/>
      <c r="C22" s="258" t="s">
        <v>116</v>
      </c>
      <c r="D22" s="274">
        <v>11</v>
      </c>
      <c r="E22" s="122">
        <v>82467</v>
      </c>
      <c r="F22" s="122">
        <v>26591</v>
      </c>
      <c r="G22" s="122">
        <v>0</v>
      </c>
      <c r="H22" s="122">
        <v>0</v>
      </c>
      <c r="I22" s="122">
        <v>0</v>
      </c>
      <c r="J22" s="93">
        <f t="shared" si="1"/>
        <v>55876</v>
      </c>
    </row>
    <row r="23" spans="2:10" x14ac:dyDescent="0.2">
      <c r="B23" s="265"/>
      <c r="C23" s="258" t="s">
        <v>117</v>
      </c>
      <c r="D23" s="274">
        <v>12</v>
      </c>
      <c r="E23" s="122">
        <v>63282</v>
      </c>
      <c r="F23" s="122">
        <v>11898</v>
      </c>
      <c r="G23" s="122">
        <v>0</v>
      </c>
      <c r="H23" s="122">
        <v>0</v>
      </c>
      <c r="I23" s="122">
        <v>0</v>
      </c>
      <c r="J23" s="93">
        <f t="shared" si="1"/>
        <v>51384</v>
      </c>
    </row>
    <row r="24" spans="2:10" x14ac:dyDescent="0.2">
      <c r="B24" s="265"/>
      <c r="C24" s="258" t="s">
        <v>118</v>
      </c>
      <c r="D24" s="274">
        <v>13</v>
      </c>
      <c r="E24" s="122">
        <v>2943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2943</v>
      </c>
    </row>
    <row r="25" spans="2:10" x14ac:dyDescent="0.2">
      <c r="B25" s="265"/>
      <c r="C25" s="258" t="s">
        <v>119</v>
      </c>
      <c r="D25" s="274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265"/>
      <c r="C26" s="258" t="s">
        <v>120</v>
      </c>
      <c r="D26" s="274">
        <v>15</v>
      </c>
      <c r="E26" s="122">
        <v>2708559</v>
      </c>
      <c r="F26" s="122">
        <v>0</v>
      </c>
      <c r="G26" s="122">
        <v>2532020</v>
      </c>
      <c r="H26" s="122">
        <v>0</v>
      </c>
      <c r="I26" s="122">
        <v>40365</v>
      </c>
      <c r="J26" s="93">
        <f t="shared" si="1"/>
        <v>136174</v>
      </c>
    </row>
    <row r="27" spans="2:10" x14ac:dyDescent="0.2">
      <c r="B27" s="265"/>
      <c r="C27" s="258" t="s">
        <v>121</v>
      </c>
      <c r="D27" s="274">
        <v>16</v>
      </c>
      <c r="E27" s="122">
        <v>8479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8479</v>
      </c>
    </row>
    <row r="28" spans="2:10" x14ac:dyDescent="0.2">
      <c r="B28" s="265"/>
      <c r="C28" s="258" t="s">
        <v>122</v>
      </c>
      <c r="D28" s="274">
        <v>17</v>
      </c>
      <c r="E28" s="122">
        <v>380411</v>
      </c>
      <c r="F28" s="122">
        <v>0</v>
      </c>
      <c r="G28" s="122">
        <v>114</v>
      </c>
      <c r="H28" s="122">
        <v>51</v>
      </c>
      <c r="I28" s="122">
        <v>4</v>
      </c>
      <c r="J28" s="93">
        <f t="shared" si="1"/>
        <v>380242</v>
      </c>
    </row>
    <row r="29" spans="2:10" x14ac:dyDescent="0.2">
      <c r="B29" s="265"/>
      <c r="C29" s="258" t="s">
        <v>124</v>
      </c>
      <c r="D29" s="274">
        <v>18</v>
      </c>
      <c r="E29" s="122">
        <v>839645</v>
      </c>
      <c r="F29" s="122">
        <v>495</v>
      </c>
      <c r="G29" s="122">
        <v>0</v>
      </c>
      <c r="H29" s="122">
        <v>0</v>
      </c>
      <c r="I29" s="122">
        <v>0</v>
      </c>
      <c r="J29" s="93">
        <f t="shared" si="1"/>
        <v>839150</v>
      </c>
    </row>
    <row r="30" spans="2:10" x14ac:dyDescent="0.2">
      <c r="B30" s="265"/>
      <c r="C30" s="258" t="s">
        <v>125</v>
      </c>
      <c r="D30" s="274">
        <v>19</v>
      </c>
      <c r="E30" s="122">
        <v>493718</v>
      </c>
      <c r="F30" s="479">
        <v>0</v>
      </c>
      <c r="G30" s="122">
        <v>0</v>
      </c>
      <c r="H30" s="122">
        <v>0</v>
      </c>
      <c r="I30" s="122">
        <v>0</v>
      </c>
      <c r="J30" s="93">
        <f t="shared" si="1"/>
        <v>493718</v>
      </c>
    </row>
    <row r="31" spans="2:10" x14ac:dyDescent="0.2">
      <c r="B31" s="265"/>
      <c r="C31" s="258" t="s">
        <v>126</v>
      </c>
      <c r="D31" s="274">
        <v>20</v>
      </c>
      <c r="E31" s="122">
        <v>75343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75343</v>
      </c>
    </row>
    <row r="32" spans="2:10" x14ac:dyDescent="0.2">
      <c r="B32" s="265"/>
      <c r="C32" s="258" t="s">
        <v>127</v>
      </c>
      <c r="D32" s="274">
        <v>21</v>
      </c>
      <c r="E32" s="122">
        <v>636992</v>
      </c>
      <c r="F32" s="122">
        <v>618423</v>
      </c>
      <c r="G32" s="122">
        <v>0</v>
      </c>
      <c r="H32" s="122">
        <v>0</v>
      </c>
      <c r="I32" s="122">
        <v>0</v>
      </c>
      <c r="J32" s="93">
        <f t="shared" si="1"/>
        <v>18569</v>
      </c>
    </row>
    <row r="33" spans="2:10" x14ac:dyDescent="0.2">
      <c r="B33" s="276" t="s">
        <v>128</v>
      </c>
      <c r="C33" s="277"/>
      <c r="D33" s="278">
        <v>22</v>
      </c>
      <c r="E33" s="127">
        <f t="shared" ref="E33:J33" si="2">SUM(E10:E32)</f>
        <v>50496441</v>
      </c>
      <c r="F33" s="127">
        <f t="shared" si="2"/>
        <v>9523647</v>
      </c>
      <c r="G33" s="127">
        <f t="shared" si="2"/>
        <v>2532134</v>
      </c>
      <c r="H33" s="127">
        <f t="shared" si="2"/>
        <v>28298</v>
      </c>
      <c r="I33" s="127">
        <f t="shared" si="2"/>
        <v>65925</v>
      </c>
      <c r="J33" s="129">
        <f t="shared" si="2"/>
        <v>38346437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30" display="Inhalt!F30"/>
    <hyperlink ref="F30" location="'Tab 7j'!J1" display="'Tab 7j'!J1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75" zeroHeight="1" x14ac:dyDescent="0.2"/>
  <cols>
    <col min="1" max="1" width="2.7109375" style="9" customWidth="1"/>
    <col min="2" max="3" width="2" style="9" customWidth="1"/>
    <col min="4" max="4" width="25.140625" style="9" customWidth="1"/>
    <col min="5" max="5" width="2.7109375" style="9" customWidth="1"/>
    <col min="6" max="9" width="20.7109375" style="9" customWidth="1"/>
    <col min="10" max="11" width="9.140625" style="9" customWidth="1"/>
    <col min="12" max="16384" width="0" style="9" hidden="1"/>
  </cols>
  <sheetData>
    <row r="1" spans="2:9" ht="15.75" x14ac:dyDescent="0.25">
      <c r="B1" s="354" t="s">
        <v>371</v>
      </c>
      <c r="C1" s="279"/>
      <c r="D1" s="6"/>
      <c r="E1" s="6"/>
      <c r="F1" s="6"/>
      <c r="G1" s="6"/>
      <c r="H1" s="6"/>
      <c r="I1" s="476" t="str">
        <f>INDEX(rP1.Inhalte,22,1)</f>
        <v>zurück zum Inhaltsverzeichnis</v>
      </c>
    </row>
    <row r="2" spans="2:9" ht="5.0999999999999996" customHeight="1" x14ac:dyDescent="0.2"/>
    <row r="3" spans="2:9" x14ac:dyDescent="0.2">
      <c r="B3" s="9" t="s">
        <v>196</v>
      </c>
      <c r="I3" s="16" t="s">
        <v>130</v>
      </c>
    </row>
    <row r="4" spans="2:9" ht="5.0999999999999996" customHeight="1" x14ac:dyDescent="0.2">
      <c r="D4" s="17"/>
      <c r="E4" s="17"/>
      <c r="F4" s="18"/>
      <c r="G4" s="18"/>
      <c r="H4" s="18"/>
    </row>
    <row r="5" spans="2:9" x14ac:dyDescent="0.2">
      <c r="B5" s="104"/>
      <c r="C5" s="20"/>
      <c r="D5" s="280" t="s">
        <v>197</v>
      </c>
      <c r="E5" s="21"/>
      <c r="F5" s="25" t="s">
        <v>198</v>
      </c>
      <c r="G5" s="26"/>
      <c r="H5" s="27"/>
      <c r="I5" s="23" t="s">
        <v>199</v>
      </c>
    </row>
    <row r="6" spans="2:9" x14ac:dyDescent="0.2">
      <c r="B6" s="89"/>
      <c r="C6" s="29"/>
      <c r="D6" s="29"/>
      <c r="E6" s="30" t="s">
        <v>0</v>
      </c>
      <c r="F6" s="116" t="s">
        <v>200</v>
      </c>
      <c r="G6" s="32" t="s">
        <v>201</v>
      </c>
      <c r="H6" s="32" t="s">
        <v>202</v>
      </c>
      <c r="I6" s="281" t="s">
        <v>203</v>
      </c>
    </row>
    <row r="7" spans="2:9" x14ac:dyDescent="0.2">
      <c r="B7" s="89" t="s">
        <v>204</v>
      </c>
      <c r="C7" s="29"/>
      <c r="D7" s="29"/>
      <c r="E7" s="30"/>
      <c r="F7" s="116"/>
      <c r="G7" s="92"/>
      <c r="H7" s="32" t="s">
        <v>189</v>
      </c>
      <c r="I7" s="33" t="s">
        <v>205</v>
      </c>
    </row>
    <row r="8" spans="2:9" x14ac:dyDescent="0.2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">
      <c r="B9" s="89" t="s">
        <v>206</v>
      </c>
      <c r="C9" s="29"/>
      <c r="D9" s="30"/>
      <c r="E9" s="33"/>
      <c r="F9" s="115"/>
      <c r="G9" s="23"/>
      <c r="H9" s="23"/>
      <c r="I9" s="23"/>
    </row>
    <row r="10" spans="2:9" x14ac:dyDescent="0.2">
      <c r="B10" s="89"/>
      <c r="C10" s="29"/>
      <c r="D10" s="36" t="s">
        <v>207</v>
      </c>
      <c r="E10" s="92">
        <v>1</v>
      </c>
      <c r="F10" s="282">
        <v>173858</v>
      </c>
      <c r="G10" s="282">
        <v>0</v>
      </c>
      <c r="H10" s="282">
        <f>F10+G10</f>
        <v>173858</v>
      </c>
      <c r="I10" s="282">
        <v>187755</v>
      </c>
    </row>
    <row r="11" spans="2:9" x14ac:dyDescent="0.2">
      <c r="B11" s="89"/>
      <c r="C11" s="29"/>
      <c r="D11" s="36" t="s">
        <v>208</v>
      </c>
      <c r="E11" s="38">
        <v>2</v>
      </c>
      <c r="F11" s="282">
        <v>17499958</v>
      </c>
      <c r="G11" s="282">
        <v>1488227</v>
      </c>
      <c r="H11" s="282">
        <f t="shared" ref="H11:H26" si="0">F11+G11</f>
        <v>18988185</v>
      </c>
      <c r="I11" s="282">
        <v>19198278</v>
      </c>
    </row>
    <row r="12" spans="2:9" x14ac:dyDescent="0.2">
      <c r="B12" s="89"/>
      <c r="C12" s="17" t="s">
        <v>209</v>
      </c>
      <c r="D12" s="36"/>
      <c r="E12" s="38">
        <v>3</v>
      </c>
      <c r="F12" s="282">
        <f>F10+F11</f>
        <v>17673816</v>
      </c>
      <c r="G12" s="282">
        <f>G10+G11</f>
        <v>1488227</v>
      </c>
      <c r="H12" s="282">
        <f>H10+H11</f>
        <v>19162043</v>
      </c>
      <c r="I12" s="282">
        <f>I10+I11</f>
        <v>19386033</v>
      </c>
    </row>
    <row r="13" spans="2:9" x14ac:dyDescent="0.2">
      <c r="B13" s="89" t="s">
        <v>210</v>
      </c>
      <c r="C13" s="29"/>
      <c r="D13" s="30"/>
      <c r="E13" s="286"/>
      <c r="F13" s="287"/>
      <c r="G13" s="288"/>
      <c r="H13" s="284"/>
      <c r="I13" s="288"/>
    </row>
    <row r="14" spans="2:9" x14ac:dyDescent="0.2">
      <c r="B14" s="89"/>
      <c r="C14" s="29"/>
      <c r="D14" s="36" t="s">
        <v>105</v>
      </c>
      <c r="E14" s="92">
        <v>4</v>
      </c>
      <c r="F14" s="289">
        <v>276035</v>
      </c>
      <c r="G14" s="289">
        <v>3529</v>
      </c>
      <c r="H14" s="289">
        <f t="shared" si="0"/>
        <v>279564</v>
      </c>
      <c r="I14" s="282">
        <v>290996</v>
      </c>
    </row>
    <row r="15" spans="2:9" x14ac:dyDescent="0.2">
      <c r="B15" s="89"/>
      <c r="C15" s="29"/>
      <c r="D15" s="36" t="s">
        <v>106</v>
      </c>
      <c r="E15" s="38">
        <v>5</v>
      </c>
      <c r="F15" s="289">
        <v>2840946</v>
      </c>
      <c r="G15" s="289">
        <v>41187</v>
      </c>
      <c r="H15" s="289">
        <f t="shared" si="0"/>
        <v>2882133</v>
      </c>
      <c r="I15" s="282">
        <v>2903610</v>
      </c>
    </row>
    <row r="16" spans="2:9" x14ac:dyDescent="0.2">
      <c r="B16" s="89"/>
      <c r="C16" s="29"/>
      <c r="D16" s="36" t="s">
        <v>107</v>
      </c>
      <c r="E16" s="38">
        <v>6</v>
      </c>
      <c r="F16" s="289">
        <v>397721</v>
      </c>
      <c r="G16" s="289">
        <v>0</v>
      </c>
      <c r="H16" s="289">
        <f t="shared" si="0"/>
        <v>397721</v>
      </c>
      <c r="I16" s="282">
        <v>395912</v>
      </c>
    </row>
    <row r="17" spans="2:9" x14ac:dyDescent="0.2">
      <c r="B17" s="89"/>
      <c r="C17" s="29"/>
      <c r="D17" s="36" t="s">
        <v>108</v>
      </c>
      <c r="E17" s="38">
        <v>7</v>
      </c>
      <c r="F17" s="289">
        <v>6250161</v>
      </c>
      <c r="G17" s="289">
        <v>700588</v>
      </c>
      <c r="H17" s="289">
        <f t="shared" si="0"/>
        <v>6950749</v>
      </c>
      <c r="I17" s="282">
        <v>6958678</v>
      </c>
    </row>
    <row r="18" spans="2:9" x14ac:dyDescent="0.2">
      <c r="B18" s="89"/>
      <c r="C18" s="29"/>
      <c r="D18" s="36" t="s">
        <v>109</v>
      </c>
      <c r="E18" s="38">
        <v>8</v>
      </c>
      <c r="F18" s="289">
        <v>2399929</v>
      </c>
      <c r="G18" s="289">
        <v>3195</v>
      </c>
      <c r="H18" s="289">
        <f t="shared" si="0"/>
        <v>2403124</v>
      </c>
      <c r="I18" s="282">
        <v>2464225</v>
      </c>
    </row>
    <row r="19" spans="2:9" x14ac:dyDescent="0.2">
      <c r="B19" s="89"/>
      <c r="C19" s="29"/>
      <c r="D19" s="36" t="s">
        <v>110</v>
      </c>
      <c r="E19" s="92">
        <v>9</v>
      </c>
      <c r="F19" s="289">
        <v>449200</v>
      </c>
      <c r="G19" s="289">
        <v>0</v>
      </c>
      <c r="H19" s="289">
        <f t="shared" si="0"/>
        <v>449200</v>
      </c>
      <c r="I19" s="282">
        <v>413608</v>
      </c>
    </row>
    <row r="20" spans="2:9" x14ac:dyDescent="0.2">
      <c r="B20" s="89"/>
      <c r="C20" s="29"/>
      <c r="D20" s="36" t="s">
        <v>111</v>
      </c>
      <c r="E20" s="38">
        <v>10</v>
      </c>
      <c r="F20" s="289">
        <v>443259</v>
      </c>
      <c r="G20" s="289">
        <v>0</v>
      </c>
      <c r="H20" s="289">
        <f t="shared" si="0"/>
        <v>443259</v>
      </c>
      <c r="I20" s="282">
        <v>361081</v>
      </c>
    </row>
    <row r="21" spans="2:9" x14ac:dyDescent="0.2">
      <c r="B21" s="89"/>
      <c r="C21" s="29"/>
      <c r="D21" s="36" t="s">
        <v>112</v>
      </c>
      <c r="E21" s="38">
        <v>11</v>
      </c>
      <c r="F21" s="289">
        <v>821895</v>
      </c>
      <c r="G21" s="289">
        <v>0</v>
      </c>
      <c r="H21" s="289">
        <f t="shared" si="0"/>
        <v>821895</v>
      </c>
      <c r="I21" s="282">
        <v>821034</v>
      </c>
    </row>
    <row r="22" spans="2:9" x14ac:dyDescent="0.2">
      <c r="B22" s="89"/>
      <c r="C22" s="29"/>
      <c r="D22" s="36" t="s">
        <v>114</v>
      </c>
      <c r="E22" s="38">
        <v>12</v>
      </c>
      <c r="F22" s="289">
        <v>69093</v>
      </c>
      <c r="G22" s="289">
        <v>0</v>
      </c>
      <c r="H22" s="289">
        <f t="shared" si="0"/>
        <v>69093</v>
      </c>
      <c r="I22" s="282">
        <v>84052</v>
      </c>
    </row>
    <row r="23" spans="2:9" x14ac:dyDescent="0.2">
      <c r="B23" s="89"/>
      <c r="C23" s="29"/>
      <c r="D23" s="36" t="s">
        <v>115</v>
      </c>
      <c r="E23" s="38">
        <v>13</v>
      </c>
      <c r="F23" s="289">
        <v>827</v>
      </c>
      <c r="G23" s="289">
        <v>0</v>
      </c>
      <c r="H23" s="289">
        <f t="shared" si="0"/>
        <v>827</v>
      </c>
      <c r="I23" s="282">
        <v>717</v>
      </c>
    </row>
    <row r="24" spans="2:9" x14ac:dyDescent="0.2">
      <c r="B24" s="89"/>
      <c r="C24" s="29"/>
      <c r="D24" s="36" t="s">
        <v>116</v>
      </c>
      <c r="E24" s="38">
        <v>14</v>
      </c>
      <c r="F24" s="289">
        <v>17536</v>
      </c>
      <c r="G24" s="289">
        <v>0</v>
      </c>
      <c r="H24" s="289">
        <f t="shared" si="0"/>
        <v>17536</v>
      </c>
      <c r="I24" s="282">
        <v>15322</v>
      </c>
    </row>
    <row r="25" spans="2:9" x14ac:dyDescent="0.2">
      <c r="B25" s="89"/>
      <c r="C25" s="29"/>
      <c r="D25" s="36" t="s">
        <v>117</v>
      </c>
      <c r="E25" s="38">
        <v>15</v>
      </c>
      <c r="F25" s="289">
        <v>11420</v>
      </c>
      <c r="G25" s="289">
        <v>0</v>
      </c>
      <c r="H25" s="289">
        <f t="shared" si="0"/>
        <v>11420</v>
      </c>
      <c r="I25" s="282">
        <v>10975</v>
      </c>
    </row>
    <row r="26" spans="2:9" x14ac:dyDescent="0.2">
      <c r="B26" s="89"/>
      <c r="C26" s="29"/>
      <c r="D26" s="36" t="s">
        <v>118</v>
      </c>
      <c r="E26" s="38">
        <v>16</v>
      </c>
      <c r="F26" s="289">
        <v>1658</v>
      </c>
      <c r="G26" s="289">
        <v>0</v>
      </c>
      <c r="H26" s="289">
        <f t="shared" si="0"/>
        <v>1658</v>
      </c>
      <c r="I26" s="282">
        <v>1632</v>
      </c>
    </row>
    <row r="27" spans="2:9" x14ac:dyDescent="0.2">
      <c r="B27" s="89"/>
      <c r="C27" s="29"/>
      <c r="D27" s="36" t="s">
        <v>119</v>
      </c>
      <c r="E27" s="38">
        <v>17</v>
      </c>
      <c r="F27" s="289">
        <v>0</v>
      </c>
      <c r="G27" s="289">
        <v>0</v>
      </c>
      <c r="H27" s="289">
        <f t="shared" ref="H27:H35" si="1">F27+G27</f>
        <v>0</v>
      </c>
      <c r="I27" s="282">
        <v>0</v>
      </c>
    </row>
    <row r="28" spans="2:9" x14ac:dyDescent="0.2">
      <c r="B28" s="89"/>
      <c r="C28" s="29"/>
      <c r="D28" s="36" t="s">
        <v>120</v>
      </c>
      <c r="E28" s="38">
        <v>18</v>
      </c>
      <c r="F28" s="289">
        <v>1325261</v>
      </c>
      <c r="G28" s="289">
        <v>275699</v>
      </c>
      <c r="H28" s="289">
        <f t="shared" si="1"/>
        <v>1600960</v>
      </c>
      <c r="I28" s="282">
        <v>1613806</v>
      </c>
    </row>
    <row r="29" spans="2:9" x14ac:dyDescent="0.2">
      <c r="B29" s="89"/>
      <c r="C29" s="29"/>
      <c r="D29" s="36" t="s">
        <v>121</v>
      </c>
      <c r="E29" s="38">
        <v>19</v>
      </c>
      <c r="F29" s="289">
        <v>1538</v>
      </c>
      <c r="G29" s="289">
        <v>0</v>
      </c>
      <c r="H29" s="289">
        <f t="shared" si="1"/>
        <v>1538</v>
      </c>
      <c r="I29" s="282">
        <v>1550</v>
      </c>
    </row>
    <row r="30" spans="2:9" x14ac:dyDescent="0.2">
      <c r="B30" s="89"/>
      <c r="C30" s="29"/>
      <c r="D30" s="36" t="s">
        <v>122</v>
      </c>
      <c r="E30" s="38">
        <v>20</v>
      </c>
      <c r="F30" s="289">
        <v>354750</v>
      </c>
      <c r="G30" s="289">
        <v>0</v>
      </c>
      <c r="H30" s="289">
        <f t="shared" si="1"/>
        <v>354750</v>
      </c>
      <c r="I30" s="282">
        <v>374074</v>
      </c>
    </row>
    <row r="31" spans="2:9" x14ac:dyDescent="0.2">
      <c r="B31" s="89"/>
      <c r="C31" s="29"/>
      <c r="D31" s="36" t="s">
        <v>124</v>
      </c>
      <c r="E31" s="38">
        <v>21</v>
      </c>
      <c r="F31" s="289">
        <v>218518</v>
      </c>
      <c r="G31" s="289">
        <v>0</v>
      </c>
      <c r="H31" s="289">
        <f t="shared" si="1"/>
        <v>218518</v>
      </c>
      <c r="I31" s="282">
        <v>228507</v>
      </c>
    </row>
    <row r="32" spans="2:9" x14ac:dyDescent="0.2">
      <c r="B32" s="89"/>
      <c r="C32" s="29"/>
      <c r="D32" s="36" t="s">
        <v>125</v>
      </c>
      <c r="E32" s="38">
        <v>22</v>
      </c>
      <c r="F32" s="289">
        <v>55027</v>
      </c>
      <c r="G32" s="289">
        <v>62759</v>
      </c>
      <c r="H32" s="289">
        <f t="shared" si="1"/>
        <v>117786</v>
      </c>
      <c r="I32" s="282">
        <v>110654</v>
      </c>
    </row>
    <row r="33" spans="2:9" x14ac:dyDescent="0.2">
      <c r="B33" s="89"/>
      <c r="C33" s="29"/>
      <c r="D33" s="36" t="s">
        <v>126</v>
      </c>
      <c r="E33" s="38">
        <v>23</v>
      </c>
      <c r="F33" s="289">
        <v>68286</v>
      </c>
      <c r="G33" s="289">
        <v>0</v>
      </c>
      <c r="H33" s="289">
        <f t="shared" si="1"/>
        <v>68286</v>
      </c>
      <c r="I33" s="282">
        <v>74956</v>
      </c>
    </row>
    <row r="34" spans="2:9" x14ac:dyDescent="0.2">
      <c r="B34" s="89"/>
      <c r="C34" s="29"/>
      <c r="D34" s="36" t="s">
        <v>127</v>
      </c>
      <c r="E34" s="38">
        <v>24</v>
      </c>
      <c r="F34" s="289">
        <v>211089</v>
      </c>
      <c r="G34" s="289">
        <v>0</v>
      </c>
      <c r="H34" s="289">
        <f t="shared" si="1"/>
        <v>211089</v>
      </c>
      <c r="I34" s="282">
        <v>230662</v>
      </c>
    </row>
    <row r="35" spans="2:9" x14ac:dyDescent="0.2">
      <c r="B35" s="89"/>
      <c r="C35" s="29" t="s">
        <v>209</v>
      </c>
      <c r="D35" s="36"/>
      <c r="E35" s="38">
        <v>25</v>
      </c>
      <c r="F35" s="289">
        <f>SUM(F14:F34)</f>
        <v>16214149</v>
      </c>
      <c r="G35" s="289">
        <f>SUM(G14:G34)</f>
        <v>1086957</v>
      </c>
      <c r="H35" s="289">
        <f t="shared" si="1"/>
        <v>17301106</v>
      </c>
      <c r="I35" s="282">
        <f>SUM(I14:I34)</f>
        <v>17356051</v>
      </c>
    </row>
    <row r="36" spans="2:9" x14ac:dyDescent="0.2">
      <c r="B36" s="82" t="s">
        <v>128</v>
      </c>
      <c r="C36" s="290"/>
      <c r="D36" s="132"/>
      <c r="E36" s="133">
        <v>26</v>
      </c>
      <c r="F36" s="291">
        <f>F12+F35</f>
        <v>33887965</v>
      </c>
      <c r="G36" s="291">
        <f>G12+G35</f>
        <v>2575184</v>
      </c>
      <c r="H36" s="291">
        <f>H12+H35</f>
        <v>36463149</v>
      </c>
      <c r="I36" s="292">
        <f>I12+I35</f>
        <v>36742084</v>
      </c>
    </row>
    <row r="37" spans="2:9" x14ac:dyDescent="0.2"/>
    <row r="38" spans="2:9" x14ac:dyDescent="0.2"/>
    <row r="39" spans="2:9" x14ac:dyDescent="0.2"/>
    <row r="40" spans="2:9" x14ac:dyDescent="0.2"/>
    <row r="41" spans="2:9" x14ac:dyDescent="0.2"/>
  </sheetData>
  <phoneticPr fontId="0" type="noConversion"/>
  <hyperlinks>
    <hyperlink ref="I1" location="Inhalt!F31" display="Inhalt!F31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75" zeroHeight="1" x14ac:dyDescent="0.2"/>
  <cols>
    <col min="1" max="1" width="11.42578125" style="483" customWidth="1"/>
    <col min="2" max="2" width="0" style="483" hidden="1" customWidth="1"/>
    <col min="3" max="3" width="26.7109375" style="483" customWidth="1"/>
    <col min="4" max="4" width="33.85546875" customWidth="1"/>
    <col min="5" max="5" width="11.42578125" customWidth="1"/>
    <col min="6" max="6" width="75.42578125" customWidth="1"/>
    <col min="7" max="14" width="11.42578125" customWidth="1"/>
  </cols>
  <sheetData>
    <row r="1" spans="2:256" x14ac:dyDescent="0.2"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2:256" x14ac:dyDescent="0.2"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2:256" x14ac:dyDescent="0.2"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</row>
    <row r="4" spans="2:256" x14ac:dyDescent="0.2"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</row>
    <row r="5" spans="2:256" ht="23.25" x14ac:dyDescent="0.35">
      <c r="D5" s="483"/>
      <c r="E5" s="483"/>
      <c r="F5" s="487" t="str">
        <f>Deckblatt!D36</f>
        <v>Monat: Juni 2020</v>
      </c>
      <c r="G5" s="483"/>
      <c r="H5" s="483"/>
      <c r="I5" s="483"/>
      <c r="J5" s="483"/>
      <c r="K5" s="483"/>
      <c r="L5" s="483"/>
      <c r="M5" s="483"/>
      <c r="N5" s="483"/>
    </row>
    <row r="6" spans="2:256" x14ac:dyDescent="0.2"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2:256" hidden="1" x14ac:dyDescent="0.2">
      <c r="D7" s="483"/>
      <c r="E7" s="483">
        <v>1</v>
      </c>
      <c r="F7" s="483"/>
      <c r="G7" s="483"/>
      <c r="H7" s="483"/>
      <c r="I7" s="483"/>
      <c r="J7" s="483"/>
      <c r="K7" s="483"/>
      <c r="L7" s="483"/>
      <c r="M7" s="483"/>
      <c r="N7" s="483"/>
    </row>
    <row r="8" spans="2:256" x14ac:dyDescent="0.2"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</row>
    <row r="9" spans="2:256" x14ac:dyDescent="0.2"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</row>
    <row r="10" spans="2:256" x14ac:dyDescent="0.2">
      <c r="D10" s="483"/>
      <c r="E10" s="483"/>
      <c r="F10" s="483"/>
      <c r="G10" s="483"/>
      <c r="H10" s="483"/>
      <c r="I10" s="483"/>
      <c r="J10" s="483"/>
      <c r="K10" s="483"/>
      <c r="L10" s="483"/>
      <c r="M10" s="483"/>
      <c r="N10" s="483"/>
    </row>
    <row r="11" spans="2:256" ht="12.75" customHeight="1" x14ac:dyDescent="0.2"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483"/>
      <c r="AP11" s="483"/>
      <c r="AQ11" s="483"/>
      <c r="AR11" s="483"/>
      <c r="AS11" s="483"/>
      <c r="AT11" s="483"/>
      <c r="AU11" s="483"/>
      <c r="AV11" s="483"/>
      <c r="AW11" s="483"/>
      <c r="AX11" s="483"/>
      <c r="AY11" s="483"/>
      <c r="AZ11" s="483"/>
      <c r="BA11" s="483"/>
      <c r="BB11" s="483"/>
      <c r="BC11" s="483"/>
      <c r="BD11" s="483"/>
      <c r="BE11" s="483"/>
      <c r="BF11" s="483"/>
      <c r="BG11" s="483"/>
      <c r="BH11" s="483"/>
      <c r="BI11" s="483"/>
      <c r="BJ11" s="483"/>
      <c r="BK11" s="483"/>
      <c r="BL11" s="483"/>
      <c r="BM11" s="483"/>
      <c r="BN11" s="483"/>
      <c r="BO11" s="483"/>
      <c r="BP11" s="483"/>
      <c r="BQ11" s="483"/>
      <c r="BR11" s="483"/>
      <c r="BS11" s="483"/>
      <c r="BT11" s="483"/>
      <c r="BU11" s="483"/>
      <c r="BV11" s="483"/>
      <c r="BW11" s="483"/>
      <c r="BX11" s="483"/>
      <c r="BY11" s="483"/>
      <c r="BZ11" s="483"/>
      <c r="CA11" s="483"/>
      <c r="CB11" s="483"/>
      <c r="CC11" s="483"/>
      <c r="CD11" s="483"/>
      <c r="CE11" s="483"/>
      <c r="CF11" s="483"/>
      <c r="CG11" s="483"/>
      <c r="CH11" s="483"/>
      <c r="CI11" s="483"/>
      <c r="CJ11" s="483"/>
      <c r="CK11" s="483"/>
      <c r="CL11" s="483"/>
      <c r="CM11" s="483"/>
      <c r="CN11" s="483"/>
      <c r="CO11" s="483"/>
      <c r="CP11" s="483"/>
      <c r="CQ11" s="483"/>
      <c r="CR11" s="483"/>
      <c r="CS11" s="483"/>
      <c r="CT11" s="483"/>
      <c r="CU11" s="483"/>
      <c r="CV11" s="483"/>
      <c r="CW11" s="483"/>
      <c r="CX11" s="483"/>
      <c r="CY11" s="483"/>
      <c r="CZ11" s="483"/>
      <c r="DA11" s="483"/>
      <c r="DB11" s="483"/>
      <c r="DC11" s="483"/>
      <c r="DD11" s="483"/>
      <c r="DE11" s="483"/>
      <c r="DF11" s="483"/>
      <c r="DG11" s="483"/>
      <c r="DH11" s="483"/>
      <c r="DI11" s="483"/>
      <c r="DJ11" s="483"/>
      <c r="DK11" s="483"/>
      <c r="DL11" s="483"/>
      <c r="DM11" s="483"/>
      <c r="DN11" s="483"/>
      <c r="DO11" s="483"/>
      <c r="DP11" s="483"/>
      <c r="DQ11" s="483"/>
      <c r="DR11" s="483"/>
      <c r="DS11" s="483"/>
      <c r="DT11" s="483"/>
      <c r="DU11" s="483"/>
      <c r="DV11" s="483"/>
      <c r="DW11" s="483"/>
      <c r="DX11" s="483"/>
      <c r="DY11" s="483"/>
      <c r="DZ11" s="483"/>
      <c r="EA11" s="483"/>
      <c r="EB11" s="483"/>
      <c r="EC11" s="483"/>
      <c r="ED11" s="483"/>
      <c r="EE11" s="483"/>
      <c r="EF11" s="483"/>
      <c r="EG11" s="483"/>
      <c r="EH11" s="483"/>
      <c r="EI11" s="483"/>
      <c r="EJ11" s="483"/>
      <c r="EK11" s="483"/>
      <c r="EL11" s="483"/>
      <c r="EM11" s="483"/>
      <c r="EN11" s="483"/>
      <c r="EO11" s="483"/>
      <c r="EP11" s="483"/>
      <c r="EQ11" s="483"/>
      <c r="ER11" s="483"/>
      <c r="ES11" s="483"/>
      <c r="ET11" s="483"/>
      <c r="EU11" s="483"/>
      <c r="EV11" s="483"/>
      <c r="EW11" s="483"/>
      <c r="EX11" s="483"/>
      <c r="EY11" s="483"/>
      <c r="EZ11" s="483"/>
      <c r="FA11" s="483"/>
      <c r="FB11" s="483"/>
      <c r="FC11" s="483"/>
      <c r="FD11" s="483"/>
      <c r="FE11" s="483"/>
      <c r="FF11" s="483"/>
      <c r="FG11" s="483"/>
      <c r="FH11" s="483"/>
      <c r="FI11" s="483"/>
      <c r="FJ11" s="483"/>
      <c r="FK11" s="483"/>
      <c r="FL11" s="483"/>
      <c r="FM11" s="483"/>
      <c r="FN11" s="483"/>
      <c r="FO11" s="483"/>
      <c r="FP11" s="483"/>
      <c r="FQ11" s="483"/>
      <c r="FR11" s="483"/>
      <c r="FS11" s="483"/>
      <c r="FT11" s="483"/>
      <c r="FU11" s="483"/>
      <c r="FV11" s="483"/>
      <c r="FW11" s="483"/>
      <c r="FX11" s="483"/>
      <c r="FY11" s="483"/>
      <c r="FZ11" s="483"/>
      <c r="GA11" s="483"/>
      <c r="GB11" s="483"/>
      <c r="GC11" s="483"/>
      <c r="GD11" s="483"/>
      <c r="GE11" s="483"/>
      <c r="GF11" s="483"/>
      <c r="GG11" s="483"/>
      <c r="GH11" s="483"/>
      <c r="GI11" s="483"/>
      <c r="GJ11" s="483"/>
      <c r="GK11" s="483"/>
      <c r="GL11" s="483"/>
      <c r="GM11" s="483"/>
      <c r="GN11" s="483"/>
      <c r="GO11" s="483"/>
      <c r="GP11" s="483"/>
      <c r="GQ11" s="483"/>
      <c r="GR11" s="483"/>
      <c r="GS11" s="483"/>
      <c r="GT11" s="483"/>
      <c r="GU11" s="483"/>
      <c r="GV11" s="483"/>
      <c r="GW11" s="483"/>
      <c r="GX11" s="483"/>
      <c r="GY11" s="483"/>
      <c r="GZ11" s="483"/>
      <c r="HA11" s="483"/>
      <c r="HB11" s="483"/>
      <c r="HC11" s="483"/>
      <c r="HD11" s="483"/>
      <c r="HE11" s="483"/>
      <c r="HF11" s="483"/>
      <c r="HG11" s="483"/>
      <c r="HH11" s="483"/>
      <c r="HI11" s="483"/>
      <c r="HJ11" s="483"/>
      <c r="HK11" s="483"/>
      <c r="HL11" s="483"/>
      <c r="HM11" s="483"/>
      <c r="HN11" s="483"/>
      <c r="HO11" s="483"/>
      <c r="HP11" s="483"/>
      <c r="HQ11" s="483"/>
      <c r="HR11" s="483"/>
      <c r="HS11" s="483"/>
      <c r="HT11" s="483"/>
      <c r="HU11" s="483"/>
      <c r="HV11" s="483"/>
      <c r="HW11" s="483"/>
      <c r="HX11" s="483"/>
      <c r="HY11" s="483"/>
      <c r="HZ11" s="483"/>
      <c r="IA11" s="483"/>
      <c r="IB11" s="483"/>
      <c r="IC11" s="483"/>
      <c r="ID11" s="483"/>
      <c r="IE11" s="483"/>
      <c r="IF11" s="483"/>
      <c r="IG11" s="483"/>
      <c r="IH11" s="483"/>
      <c r="II11" s="483"/>
      <c r="IJ11" s="483"/>
      <c r="IK11" s="483"/>
      <c r="IL11" s="483"/>
      <c r="IM11" s="483"/>
      <c r="IN11" s="483"/>
      <c r="IO11" s="483"/>
      <c r="IP11" s="483"/>
      <c r="IQ11" s="483"/>
      <c r="IR11" s="483"/>
      <c r="IS11" s="483"/>
      <c r="IT11" s="483"/>
      <c r="IU11" s="483"/>
      <c r="IV11" s="483"/>
    </row>
    <row r="12" spans="2:256" x14ac:dyDescent="0.2">
      <c r="D12" s="480"/>
      <c r="E12" s="480"/>
      <c r="F12" s="480"/>
      <c r="G12" s="480"/>
      <c r="H12" s="480"/>
      <c r="I12" s="480"/>
      <c r="J12" s="480"/>
      <c r="K12" s="484"/>
      <c r="L12" s="484"/>
      <c r="M12" s="484"/>
      <c r="N12" s="484"/>
    </row>
    <row r="13" spans="2:256" ht="23.25" x14ac:dyDescent="0.35">
      <c r="D13" s="480"/>
      <c r="E13" s="481" t="str">
        <f>INDEX(rP1.Überschrift,B15,E7)</f>
        <v>Inhaltsverzeichnis der "Amtlichen Mineralöldaten"</v>
      </c>
      <c r="F13" s="486"/>
      <c r="G13" s="486"/>
      <c r="H13" s="486"/>
      <c r="I13" s="480"/>
      <c r="J13" s="480"/>
      <c r="K13" s="484"/>
      <c r="L13" s="484"/>
      <c r="M13" s="484"/>
      <c r="N13" s="484"/>
    </row>
    <row r="14" spans="2:256" x14ac:dyDescent="0.2">
      <c r="D14" s="480"/>
      <c r="E14" s="480"/>
      <c r="F14" s="480"/>
      <c r="G14" s="480"/>
      <c r="H14" s="480"/>
      <c r="I14" s="480"/>
      <c r="J14" s="480"/>
      <c r="K14" s="484"/>
      <c r="L14" s="484"/>
      <c r="M14" s="484"/>
      <c r="N14" s="484"/>
    </row>
    <row r="15" spans="2:256" ht="15" customHeight="1" x14ac:dyDescent="0.2">
      <c r="B15" s="483">
        <v>1</v>
      </c>
      <c r="D15" s="480"/>
      <c r="E15" s="480" t="s">
        <v>300</v>
      </c>
      <c r="F15" s="482" t="str">
        <f t="shared" ref="F15:F35" si="0">INDEX(rP1.Inhalte,$B15,$E$7)</f>
        <v>Förderung und Zugang von deutschem Rohöl</v>
      </c>
      <c r="G15" s="480"/>
      <c r="H15" s="480"/>
      <c r="I15" s="480"/>
      <c r="J15" s="480"/>
      <c r="K15" s="484"/>
      <c r="L15" s="484"/>
      <c r="M15" s="484"/>
      <c r="N15" s="484"/>
    </row>
    <row r="16" spans="2:256" ht="15" customHeight="1" x14ac:dyDescent="0.2">
      <c r="B16" s="483">
        <v>2</v>
      </c>
      <c r="D16" s="480"/>
      <c r="E16" s="480" t="s">
        <v>301</v>
      </c>
      <c r="F16" s="482" t="str">
        <f t="shared" si="0"/>
        <v>Primäraufkommen von Rohöl aus Einfuhr und deutscher Förderung</v>
      </c>
      <c r="G16" s="480"/>
      <c r="H16" s="480"/>
      <c r="I16" s="480"/>
      <c r="J16" s="480"/>
      <c r="K16" s="484"/>
      <c r="L16" s="484"/>
      <c r="M16" s="484"/>
      <c r="N16" s="484"/>
    </row>
    <row r="17" spans="2:14" ht="15" customHeight="1" x14ac:dyDescent="0.2">
      <c r="B17" s="483">
        <v>3</v>
      </c>
      <c r="D17" s="480"/>
      <c r="E17" s="480" t="s">
        <v>302</v>
      </c>
      <c r="F17" s="482" t="str">
        <f t="shared" si="0"/>
        <v>Grenzübergangspreise der Einfuhr von Rohöl nach Ursprungsländern</v>
      </c>
      <c r="G17" s="480"/>
      <c r="H17" s="480"/>
      <c r="I17" s="480"/>
      <c r="J17" s="480"/>
      <c r="K17" s="484"/>
      <c r="L17" s="484"/>
      <c r="M17" s="484"/>
      <c r="N17" s="484"/>
    </row>
    <row r="18" spans="2:14" ht="15" customHeight="1" x14ac:dyDescent="0.2">
      <c r="B18" s="483">
        <v>4</v>
      </c>
      <c r="D18" s="480"/>
      <c r="E18" s="480" t="s">
        <v>303</v>
      </c>
      <c r="F18" s="482" t="str">
        <f t="shared" si="0"/>
        <v>Verarbeitung von Rohöl und anderen Wiedereinsatzstoffen in Raffinerien</v>
      </c>
      <c r="G18" s="480"/>
      <c r="H18" s="480"/>
      <c r="I18" s="480"/>
      <c r="J18" s="480"/>
      <c r="K18" s="484"/>
      <c r="L18" s="484"/>
      <c r="M18" s="484"/>
      <c r="N18" s="484"/>
    </row>
    <row r="19" spans="2:14" ht="15" customHeight="1" x14ac:dyDescent="0.2">
      <c r="B19" s="483">
        <v>5</v>
      </c>
      <c r="D19" s="480"/>
      <c r="E19" s="480" t="s">
        <v>304</v>
      </c>
      <c r="F19" s="482" t="str">
        <f t="shared" si="0"/>
        <v>Gesamtaufkommen von Mineralölprodukten</v>
      </c>
      <c r="G19" s="480"/>
      <c r="H19" s="480"/>
      <c r="I19" s="480"/>
      <c r="J19" s="480"/>
      <c r="K19" s="484"/>
      <c r="L19" s="484"/>
      <c r="M19" s="484"/>
      <c r="N19" s="484"/>
    </row>
    <row r="20" spans="2:14" ht="15" customHeight="1" x14ac:dyDescent="0.2">
      <c r="B20" s="483">
        <v>6</v>
      </c>
      <c r="D20" s="480"/>
      <c r="E20" s="480" t="s">
        <v>310</v>
      </c>
      <c r="F20" s="482" t="str">
        <f t="shared" si="0"/>
        <v>Entwicklung der Bruttoraffinerieerzeugung</v>
      </c>
      <c r="G20" s="480"/>
      <c r="H20" s="480"/>
      <c r="I20" s="480"/>
      <c r="J20" s="480"/>
      <c r="K20" s="484"/>
      <c r="L20" s="484"/>
      <c r="M20" s="484"/>
      <c r="N20" s="484"/>
    </row>
    <row r="21" spans="2:14" ht="15" customHeight="1" x14ac:dyDescent="0.2">
      <c r="B21" s="483">
        <v>7</v>
      </c>
      <c r="D21" s="480"/>
      <c r="E21" s="480" t="s">
        <v>311</v>
      </c>
      <c r="F21" s="482" t="str">
        <f t="shared" si="0"/>
        <v>Entwicklung der Einfuhr</v>
      </c>
      <c r="G21" s="480"/>
      <c r="H21" s="480"/>
      <c r="I21" s="480"/>
      <c r="J21" s="480"/>
      <c r="K21" s="484"/>
      <c r="L21" s="484"/>
      <c r="M21" s="484"/>
      <c r="N21" s="484"/>
    </row>
    <row r="22" spans="2:14" ht="15" customHeight="1" x14ac:dyDescent="0.2">
      <c r="B22" s="483">
        <v>8</v>
      </c>
      <c r="D22" s="480"/>
      <c r="E22" s="480" t="s">
        <v>312</v>
      </c>
      <c r="F22" s="482" t="str">
        <f t="shared" si="0"/>
        <v>Entwicklung der Abgänge zum Wiedereinsatz</v>
      </c>
      <c r="G22" s="480"/>
      <c r="H22" s="480"/>
      <c r="I22" s="480"/>
      <c r="J22" s="480"/>
      <c r="K22" s="484"/>
      <c r="L22" s="484"/>
      <c r="M22" s="484"/>
      <c r="N22" s="484"/>
    </row>
    <row r="23" spans="2:14" ht="15" customHeight="1" x14ac:dyDescent="0.2">
      <c r="B23" s="483">
        <v>9</v>
      </c>
      <c r="D23" s="480"/>
      <c r="E23" s="480" t="s">
        <v>313</v>
      </c>
      <c r="F23" s="482" t="str">
        <f t="shared" si="0"/>
        <v>Gesamtaufkommen von Mineralölprodukten (Jahr)</v>
      </c>
      <c r="G23" s="480"/>
      <c r="H23" s="480"/>
      <c r="I23" s="480"/>
      <c r="J23" s="480"/>
      <c r="K23" s="484"/>
      <c r="L23" s="484"/>
      <c r="M23" s="484"/>
      <c r="N23" s="484"/>
    </row>
    <row r="24" spans="2:14" ht="15" customHeight="1" x14ac:dyDescent="0.2">
      <c r="B24" s="483">
        <v>10</v>
      </c>
      <c r="D24" s="480"/>
      <c r="E24" s="480" t="s">
        <v>305</v>
      </c>
      <c r="F24" s="482" t="str">
        <f t="shared" si="0"/>
        <v>Abgänge und Inlandsablieferungen von Mineralölprodukten</v>
      </c>
      <c r="G24" s="480"/>
      <c r="H24" s="480"/>
      <c r="I24" s="480"/>
      <c r="J24" s="480"/>
      <c r="K24" s="484"/>
      <c r="L24" s="484"/>
      <c r="M24" s="484"/>
      <c r="N24" s="484"/>
    </row>
    <row r="25" spans="2:14" ht="15" customHeight="1" x14ac:dyDescent="0.2">
      <c r="B25" s="483">
        <v>11</v>
      </c>
      <c r="D25" s="480"/>
      <c r="E25" s="480" t="s">
        <v>314</v>
      </c>
      <c r="F25" s="482" t="str">
        <f t="shared" si="0"/>
        <v>Entwicklung der Ausfuhr</v>
      </c>
      <c r="G25" s="480"/>
      <c r="H25" s="480"/>
      <c r="I25" s="480"/>
      <c r="J25" s="480"/>
      <c r="K25" s="484"/>
      <c r="L25" s="484"/>
      <c r="M25" s="484"/>
      <c r="N25" s="484"/>
    </row>
    <row r="26" spans="2:14" ht="15" customHeight="1" x14ac:dyDescent="0.2">
      <c r="B26" s="483">
        <v>12</v>
      </c>
      <c r="D26" s="480"/>
      <c r="E26" s="480" t="s">
        <v>315</v>
      </c>
      <c r="F26" s="482" t="str">
        <f t="shared" si="0"/>
        <v>Entwicklung der Bunkerungen für die internationale Schiffahrt</v>
      </c>
      <c r="G26" s="480"/>
      <c r="H26" s="480"/>
      <c r="I26" s="480"/>
      <c r="J26" s="480"/>
      <c r="K26" s="484"/>
      <c r="L26" s="484"/>
      <c r="M26" s="484"/>
      <c r="N26" s="484"/>
    </row>
    <row r="27" spans="2:14" ht="15" customHeight="1" x14ac:dyDescent="0.2">
      <c r="B27" s="483">
        <v>13</v>
      </c>
      <c r="D27" s="480"/>
      <c r="E27" s="480" t="s">
        <v>316</v>
      </c>
      <c r="F27" s="482" t="str">
        <f t="shared" si="0"/>
        <v>Entwicklung der Inlandsablieferungen</v>
      </c>
      <c r="G27" s="480"/>
      <c r="H27" s="480"/>
      <c r="I27" s="480"/>
      <c r="J27" s="480"/>
      <c r="K27" s="484"/>
      <c r="L27" s="484"/>
      <c r="M27" s="484"/>
      <c r="N27" s="484"/>
    </row>
    <row r="28" spans="2:14" ht="15" customHeight="1" x14ac:dyDescent="0.2">
      <c r="B28" s="483">
        <v>14</v>
      </c>
      <c r="D28" s="480"/>
      <c r="E28" s="480" t="s">
        <v>317</v>
      </c>
      <c r="F28" s="482" t="str">
        <f t="shared" si="0"/>
        <v>Abgänge und Inlandsablieferungen von Mineralölprodukten</v>
      </c>
      <c r="G28" s="480"/>
      <c r="H28" s="480"/>
      <c r="I28" s="480"/>
      <c r="J28" s="480"/>
      <c r="K28" s="484"/>
      <c r="L28" s="484"/>
      <c r="M28" s="484"/>
      <c r="N28" s="484"/>
    </row>
    <row r="29" spans="2:14" ht="15" customHeight="1" x14ac:dyDescent="0.2">
      <c r="B29" s="483">
        <v>15</v>
      </c>
      <c r="D29" s="480"/>
      <c r="E29" s="480" t="s">
        <v>306</v>
      </c>
      <c r="F29" s="482" t="str">
        <f t="shared" si="0"/>
        <v>Inlandsablieferungen nach ausgewählten Verwendungssektoren</v>
      </c>
      <c r="G29" s="480"/>
      <c r="H29" s="480"/>
      <c r="I29" s="480"/>
      <c r="J29" s="480"/>
      <c r="K29" s="484"/>
      <c r="L29" s="484"/>
      <c r="M29" s="484"/>
      <c r="N29" s="484"/>
    </row>
    <row r="30" spans="2:14" ht="15" customHeight="1" x14ac:dyDescent="0.2">
      <c r="B30" s="483">
        <v>16</v>
      </c>
      <c r="D30" s="480"/>
      <c r="E30" s="480" t="s">
        <v>318</v>
      </c>
      <c r="F30" s="482" t="str">
        <f t="shared" si="0"/>
        <v>Inlandsablieferungen nach ausgewählten Verwendungssektoren (Jahr)</v>
      </c>
      <c r="G30" s="480"/>
      <c r="H30" s="480"/>
      <c r="I30" s="480"/>
      <c r="J30" s="480"/>
      <c r="K30" s="484"/>
      <c r="L30" s="484"/>
      <c r="M30" s="484"/>
      <c r="N30" s="484"/>
    </row>
    <row r="31" spans="2:14" ht="15" customHeight="1" x14ac:dyDescent="0.2">
      <c r="B31" s="483">
        <v>17</v>
      </c>
      <c r="D31" s="480"/>
      <c r="E31" s="480" t="s">
        <v>307</v>
      </c>
      <c r="F31" s="482" t="str">
        <f t="shared" si="0"/>
        <v>Eigentumsendbestand im In- und Ausland</v>
      </c>
      <c r="G31" s="480"/>
      <c r="H31" s="480"/>
      <c r="I31" s="480"/>
      <c r="J31" s="480"/>
      <c r="K31" s="484"/>
      <c r="L31" s="484"/>
      <c r="M31" s="484"/>
      <c r="N31" s="484"/>
    </row>
    <row r="32" spans="2:14" ht="15" customHeight="1" x14ac:dyDescent="0.2">
      <c r="B32" s="483">
        <v>18</v>
      </c>
      <c r="D32" s="480"/>
      <c r="E32" s="480" t="s">
        <v>308</v>
      </c>
      <c r="F32" s="482" t="str">
        <f t="shared" si="0"/>
        <v>Beimischung von Biozusatzstoffen in Mineralölprodukten im Inland</v>
      </c>
      <c r="G32" s="480"/>
      <c r="H32" s="480"/>
      <c r="I32" s="480"/>
      <c r="J32" s="480"/>
      <c r="K32" s="484"/>
      <c r="L32" s="484"/>
      <c r="M32" s="484"/>
      <c r="N32" s="484"/>
    </row>
    <row r="33" spans="2:14" ht="15" customHeight="1" x14ac:dyDescent="0.2">
      <c r="B33" s="483">
        <v>19</v>
      </c>
      <c r="D33" s="480"/>
      <c r="E33" s="480" t="s">
        <v>309</v>
      </c>
      <c r="F33" s="482" t="str">
        <f t="shared" si="0"/>
        <v>Raffinerieerzeugung, Einfuhr, Ausfuhr und Inlandsablieferungen von Schmierstoffen</v>
      </c>
      <c r="G33" s="480"/>
      <c r="H33" s="480"/>
      <c r="I33" s="480"/>
      <c r="J33" s="480"/>
      <c r="K33" s="484"/>
      <c r="L33" s="484"/>
      <c r="M33" s="484"/>
      <c r="N33" s="484"/>
    </row>
    <row r="34" spans="2:14" ht="15" customHeight="1" x14ac:dyDescent="0.2">
      <c r="B34" s="483">
        <v>20</v>
      </c>
      <c r="D34" s="480"/>
      <c r="E34" s="480" t="s">
        <v>319</v>
      </c>
      <c r="F34" s="482" t="str">
        <f t="shared" si="0"/>
        <v>Entwicklung der Inlandsablieferungen von Schmierstoffen</v>
      </c>
      <c r="G34" s="480"/>
      <c r="H34" s="480"/>
      <c r="I34" s="480"/>
      <c r="J34" s="480"/>
      <c r="K34" s="484"/>
      <c r="L34" s="484"/>
      <c r="M34" s="484"/>
      <c r="N34" s="484"/>
    </row>
    <row r="35" spans="2:14" ht="15" customHeight="1" x14ac:dyDescent="0.2">
      <c r="B35" s="483">
        <v>21</v>
      </c>
      <c r="D35" s="480"/>
      <c r="E35" s="480" t="s">
        <v>320</v>
      </c>
      <c r="F35" s="482" t="str">
        <f t="shared" si="0"/>
        <v>Raffinerieerzeugung, Einfuhr, Ausfuhr und Inlandsablieferungen von Schmierstoffen (Jahr)</v>
      </c>
      <c r="G35" s="480"/>
      <c r="H35" s="480"/>
      <c r="I35" s="480"/>
      <c r="J35" s="480"/>
      <c r="K35" s="484"/>
      <c r="L35" s="484"/>
      <c r="M35" s="484"/>
      <c r="N35" s="484"/>
    </row>
    <row r="36" spans="2:14" x14ac:dyDescent="0.2">
      <c r="D36" s="480"/>
      <c r="E36" s="480"/>
      <c r="F36" s="480"/>
      <c r="G36" s="480"/>
      <c r="H36" s="480"/>
      <c r="I36" s="480"/>
      <c r="J36" s="480"/>
      <c r="K36" s="484"/>
      <c r="L36" s="484"/>
      <c r="M36" s="484"/>
      <c r="N36" s="484"/>
    </row>
    <row r="37" spans="2:14" x14ac:dyDescent="0.2">
      <c r="D37" s="480"/>
      <c r="E37" s="480"/>
      <c r="F37" s="480"/>
      <c r="G37" s="480"/>
      <c r="H37" s="480"/>
      <c r="I37" s="480"/>
      <c r="J37" s="480"/>
      <c r="K37" s="484"/>
      <c r="L37" s="484"/>
      <c r="M37" s="484"/>
      <c r="N37" s="484"/>
    </row>
    <row r="38" spans="2:14" x14ac:dyDescent="0.2">
      <c r="D38" s="480"/>
      <c r="E38" s="480"/>
      <c r="F38" s="480"/>
      <c r="G38" s="480"/>
      <c r="H38" s="480"/>
      <c r="I38" s="480"/>
      <c r="J38" s="480"/>
      <c r="K38" s="484"/>
      <c r="L38" s="484"/>
      <c r="M38" s="484"/>
      <c r="N38" s="484"/>
    </row>
    <row r="39" spans="2:14" x14ac:dyDescent="0.2"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</row>
    <row r="40" spans="2:14" x14ac:dyDescent="0.2"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</row>
    <row r="41" spans="2:14" x14ac:dyDescent="0.2">
      <c r="D41" s="484"/>
      <c r="E41" s="484"/>
      <c r="F41" s="484"/>
      <c r="G41" s="484"/>
      <c r="H41" s="484"/>
      <c r="I41" s="484"/>
      <c r="J41" s="484"/>
      <c r="K41" s="484"/>
      <c r="L41" s="484"/>
      <c r="M41" s="484"/>
      <c r="N41" s="484"/>
    </row>
    <row r="42" spans="2:14" x14ac:dyDescent="0.2"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</row>
    <row r="43" spans="2:14" x14ac:dyDescent="0.2"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</row>
    <row r="44" spans="2:14" x14ac:dyDescent="0.2"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</row>
    <row r="45" spans="2:14" x14ac:dyDescent="0.2">
      <c r="D45" s="484"/>
      <c r="E45" s="484"/>
      <c r="F45" s="484"/>
      <c r="G45" s="484"/>
      <c r="H45" s="484"/>
      <c r="I45" s="484"/>
      <c r="J45" s="484"/>
      <c r="K45" s="484"/>
      <c r="L45" s="484"/>
      <c r="M45" s="484"/>
      <c r="N45" s="484"/>
    </row>
    <row r="46" spans="2:14" x14ac:dyDescent="0.2">
      <c r="D46" s="484"/>
      <c r="E46" s="484"/>
      <c r="F46" s="484"/>
      <c r="G46" s="484"/>
      <c r="H46" s="484"/>
      <c r="I46" s="484"/>
      <c r="J46" s="484"/>
      <c r="K46" s="484"/>
      <c r="L46" s="484"/>
      <c r="M46" s="484"/>
      <c r="N46" s="484"/>
    </row>
    <row r="47" spans="2:14" x14ac:dyDescent="0.2"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</row>
    <row r="48" spans="2:14" x14ac:dyDescent="0.2">
      <c r="D48" s="484"/>
      <c r="E48" s="484"/>
      <c r="F48" s="484"/>
      <c r="G48" s="484"/>
      <c r="H48" s="484"/>
      <c r="I48" s="484"/>
      <c r="J48" s="484"/>
      <c r="K48" s="484"/>
      <c r="L48" s="484"/>
      <c r="M48" s="484"/>
      <c r="N48" s="484"/>
    </row>
    <row r="49" spans="4:14" x14ac:dyDescent="0.2"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</row>
    <row r="50" spans="4:14" x14ac:dyDescent="0.2"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</row>
    <row r="51" spans="4:14" x14ac:dyDescent="0.2">
      <c r="D51" s="484"/>
      <c r="E51" s="484"/>
      <c r="F51" s="484"/>
      <c r="G51" s="484"/>
      <c r="H51" s="484"/>
      <c r="I51" s="484"/>
      <c r="J51" s="484"/>
      <c r="K51" s="484"/>
      <c r="L51" s="484"/>
      <c r="M51" s="484"/>
      <c r="N51" s="484"/>
    </row>
  </sheetData>
  <hyperlinks>
    <hyperlink ref="F15" location="'Tab 1'!K1" display="'Tab 1'!K1"/>
    <hyperlink ref="F16" location="'Tab 2'!K1" display="'Tab 2'!K1"/>
    <hyperlink ref="F17" location="'Tab 3'!K1" display="'Tab 3'!K1"/>
    <hyperlink ref="F18" location="'Tab 4'!K1" display="'Tab 4'!K1"/>
    <hyperlink ref="F19" location="'Tab 5'!M1" display="'Tab 5'!M1"/>
    <hyperlink ref="F20" location="'Tab 5a'!J1" display="'Tab 5a'!J1"/>
    <hyperlink ref="F21" location="'Tab 5b'!J1" display="'Tab 5b'!J1"/>
    <hyperlink ref="F22" location="'Tab 5c'!J1" display="'Tab 5c'!J1"/>
    <hyperlink ref="F23" location="'Tab 5j'!M1" display="'Tab 5j'!M1"/>
    <hyperlink ref="F24" location="'Tab 6'!M1" display="'Tab 6'!M1"/>
    <hyperlink ref="F25" location="'Tab 6a'!J1" display="'Tab 6a'!J1"/>
    <hyperlink ref="F26" location="'Tab 6b'!J1" display="'Tab 6b'!J1"/>
    <hyperlink ref="F27" location="'Tab 6c'!L1" display="'Tab 6c'!L1"/>
    <hyperlink ref="F28" location="'Tab 6j'!M1" display="'Tab 6j'!M1"/>
    <hyperlink ref="F29" location="'Tab 7'!J1" display="'Tab 7'!J1"/>
    <hyperlink ref="F30" location="'Tab 7j'!J1" display="'Tab 7j'!J1"/>
    <hyperlink ref="F31" location="'Tab 8'!I1" display="'Tab 8'!I1"/>
    <hyperlink ref="F32" location="'Tab 9'!I1" display="'Tab 9'!I1"/>
    <hyperlink ref="F33" location="'Tab 10'!H1" display="'Tab 10'!H1"/>
    <hyperlink ref="F34" location="'Tab 10a'!J1" display="'Tab 10a'!J1"/>
    <hyperlink ref="F35" location="'Tab 10j'!H1" display="'Tab 10j'!H1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&amp;R14.6.2021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K43"/>
  <sheetViews>
    <sheetView showGridLines="0" zoomScale="85" workbookViewId="0">
      <selection activeCell="I1" sqref="I1"/>
    </sheetView>
  </sheetViews>
  <sheetFormatPr baseColWidth="10" defaultColWidth="0" defaultRowHeight="12.75" zeroHeight="1" x14ac:dyDescent="0.2"/>
  <cols>
    <col min="1" max="1" width="3.7109375" style="9" customWidth="1"/>
    <col min="2" max="2" width="41.7109375" style="9" customWidth="1"/>
    <col min="3" max="3" width="3.28515625" style="9" customWidth="1"/>
    <col min="4" max="5" width="16.7109375" style="9" customWidth="1"/>
    <col min="6" max="6" width="14.7109375" style="9" customWidth="1"/>
    <col min="7" max="8" width="16.7109375" style="9" customWidth="1"/>
    <col min="9" max="9" width="14.7109375" style="9" customWidth="1"/>
    <col min="10" max="11" width="9.140625" style="9" customWidth="1"/>
    <col min="12" max="16384" width="0" style="9" hidden="1"/>
  </cols>
  <sheetData>
    <row r="1" spans="1:11" ht="15" customHeight="1" x14ac:dyDescent="0.25">
      <c r="A1" s="443"/>
      <c r="B1" s="443" t="s">
        <v>371</v>
      </c>
      <c r="C1" s="444"/>
      <c r="D1" s="444"/>
      <c r="E1" s="444"/>
      <c r="F1" s="444"/>
      <c r="G1" s="444"/>
      <c r="H1" s="444"/>
      <c r="I1" s="478" t="str">
        <f>INDEX(rP1.Inhalte,22,1)</f>
        <v>zurück zum Inhaltsverzeichnis</v>
      </c>
      <c r="J1" s="403"/>
      <c r="K1"/>
    </row>
    <row r="2" spans="1:11" ht="15" customHeight="1" x14ac:dyDescent="0.25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 customHeight="1" x14ac:dyDescent="0.25">
      <c r="A3" s="402" t="s">
        <v>362</v>
      </c>
      <c r="B3" s="402"/>
      <c r="C3" s="402"/>
      <c r="D3" s="402"/>
      <c r="E3" s="402"/>
      <c r="F3" s="402"/>
      <c r="G3" s="402"/>
      <c r="H3" s="403"/>
      <c r="I3" s="404" t="s">
        <v>73</v>
      </c>
      <c r="J3" s="402"/>
    </row>
    <row r="4" spans="1:11" ht="12" customHeight="1" x14ac:dyDescent="0.25">
      <c r="A4" s="405"/>
      <c r="B4" s="405"/>
      <c r="C4" s="405"/>
      <c r="D4" s="406"/>
      <c r="E4" s="406"/>
      <c r="F4" s="406"/>
      <c r="G4" s="406"/>
      <c r="H4" s="405"/>
      <c r="I4" s="405"/>
      <c r="J4" s="402"/>
    </row>
    <row r="5" spans="1:11" ht="15.95" customHeight="1" x14ac:dyDescent="0.25">
      <c r="A5" s="407"/>
      <c r="B5" s="408"/>
      <c r="C5" s="409"/>
      <c r="D5" s="410" t="s">
        <v>0</v>
      </c>
      <c r="E5" s="411" t="s">
        <v>0</v>
      </c>
      <c r="F5" s="412" t="s">
        <v>0</v>
      </c>
      <c r="G5" s="413" t="s">
        <v>8</v>
      </c>
      <c r="H5" s="414"/>
      <c r="I5" s="415"/>
      <c r="J5" s="402"/>
    </row>
    <row r="6" spans="1:11" ht="15.95" customHeight="1" x14ac:dyDescent="0.25">
      <c r="A6" s="416"/>
      <c r="B6" s="402" t="s">
        <v>9</v>
      </c>
      <c r="C6" s="417" t="s">
        <v>0</v>
      </c>
      <c r="D6" s="418" t="s">
        <v>164</v>
      </c>
      <c r="E6" s="419" t="s">
        <v>10</v>
      </c>
      <c r="F6" s="420" t="s">
        <v>11</v>
      </c>
      <c r="G6" s="421" t="s">
        <v>12</v>
      </c>
      <c r="H6" s="419" t="s">
        <v>12</v>
      </c>
      <c r="I6" s="419" t="s">
        <v>11</v>
      </c>
      <c r="J6" s="402"/>
    </row>
    <row r="7" spans="1:11" ht="15.95" customHeight="1" x14ac:dyDescent="0.25">
      <c r="A7" s="416"/>
      <c r="B7" s="402"/>
      <c r="C7" s="417"/>
      <c r="D7" s="422" t="s">
        <v>0</v>
      </c>
      <c r="E7" s="419" t="s">
        <v>13</v>
      </c>
      <c r="F7" s="420" t="s">
        <v>165</v>
      </c>
      <c r="G7" s="418" t="s">
        <v>15</v>
      </c>
      <c r="H7" s="419" t="s">
        <v>15</v>
      </c>
      <c r="I7" s="419" t="s">
        <v>131</v>
      </c>
      <c r="J7" s="402"/>
    </row>
    <row r="8" spans="1:11" ht="15.95" customHeight="1" x14ac:dyDescent="0.25">
      <c r="A8" s="416"/>
      <c r="B8" s="402"/>
      <c r="C8" s="417"/>
      <c r="D8" s="423" t="s">
        <v>0</v>
      </c>
      <c r="E8" s="419"/>
      <c r="F8" s="420" t="s">
        <v>18</v>
      </c>
      <c r="G8" s="423" t="s">
        <v>0</v>
      </c>
      <c r="H8" s="419" t="s">
        <v>13</v>
      </c>
      <c r="I8" s="419" t="s">
        <v>18</v>
      </c>
      <c r="J8" s="402"/>
    </row>
    <row r="9" spans="1:11" ht="15.95" customHeight="1" x14ac:dyDescent="0.25">
      <c r="A9" s="424" t="s">
        <v>359</v>
      </c>
      <c r="B9" s="425"/>
      <c r="C9" s="426"/>
      <c r="D9" s="427" t="s">
        <v>101</v>
      </c>
      <c r="E9" s="428" t="s">
        <v>20</v>
      </c>
      <c r="F9" s="429" t="s">
        <v>21</v>
      </c>
      <c r="G9" s="430" t="s">
        <v>55</v>
      </c>
      <c r="H9" s="428" t="s">
        <v>23</v>
      </c>
      <c r="I9" s="428" t="s">
        <v>24</v>
      </c>
      <c r="J9" s="402"/>
    </row>
    <row r="10" spans="1:11" ht="18" hidden="1" customHeight="1" x14ac:dyDescent="0.25">
      <c r="A10" s="407" t="s">
        <v>280</v>
      </c>
      <c r="B10" s="408"/>
      <c r="C10" s="431">
        <v>1</v>
      </c>
      <c r="D10" s="456"/>
      <c r="E10" s="457"/>
      <c r="F10" s="462" t="str">
        <f t="shared" ref="F10:F15" si="0">IF(AND(E10&gt; 0,D10&gt;0,D10&lt;=E10*6),D10/E10*100-100,"-")</f>
        <v>-</v>
      </c>
      <c r="G10" s="461"/>
      <c r="H10" s="457"/>
      <c r="I10" s="462" t="str">
        <f t="shared" ref="I10:I15" si="1">IF(AND(H10&gt; 0,G10&gt;0,G10&lt;=H10*6),G10/H10*100-100,"-")</f>
        <v>-</v>
      </c>
      <c r="J10" s="402"/>
    </row>
    <row r="11" spans="1:11" ht="18" customHeight="1" x14ac:dyDescent="0.25">
      <c r="A11" s="432"/>
      <c r="B11" s="433" t="s">
        <v>360</v>
      </c>
      <c r="C11" s="434">
        <v>1</v>
      </c>
      <c r="D11" s="458">
        <v>12369.93</v>
      </c>
      <c r="E11" s="459">
        <v>8406.42</v>
      </c>
      <c r="F11" s="462">
        <f t="shared" si="0"/>
        <v>47.148607849714864</v>
      </c>
      <c r="G11" s="460">
        <v>60702.38</v>
      </c>
      <c r="H11" s="459">
        <v>46811.06</v>
      </c>
      <c r="I11" s="462">
        <f t="shared" si="1"/>
        <v>29.675294684632206</v>
      </c>
      <c r="J11" s="402"/>
    </row>
    <row r="12" spans="1:11" ht="18" customHeight="1" x14ac:dyDescent="0.25">
      <c r="A12" s="435"/>
      <c r="B12" s="436" t="s">
        <v>361</v>
      </c>
      <c r="C12" s="431">
        <v>2</v>
      </c>
      <c r="D12" s="458">
        <v>81232</v>
      </c>
      <c r="E12" s="459">
        <v>92077</v>
      </c>
      <c r="F12" s="462">
        <f t="shared" si="0"/>
        <v>-11.778185648967707</v>
      </c>
      <c r="G12" s="460">
        <v>464945</v>
      </c>
      <c r="H12" s="459">
        <v>506545</v>
      </c>
      <c r="I12" s="462">
        <f t="shared" si="1"/>
        <v>-8.2124983959964055</v>
      </c>
      <c r="J12" s="402"/>
    </row>
    <row r="13" spans="1:11" ht="18" hidden="1" customHeight="1" x14ac:dyDescent="0.25">
      <c r="A13" s="407" t="s">
        <v>108</v>
      </c>
      <c r="B13" s="437"/>
      <c r="C13" s="411">
        <v>4</v>
      </c>
      <c r="D13" s="460"/>
      <c r="E13" s="459"/>
      <c r="F13" s="462" t="str">
        <f t="shared" si="0"/>
        <v>-</v>
      </c>
      <c r="G13" s="461"/>
      <c r="H13" s="457"/>
      <c r="I13" s="462" t="str">
        <f t="shared" si="1"/>
        <v>-</v>
      </c>
      <c r="J13" s="402"/>
    </row>
    <row r="14" spans="1:11" ht="18" customHeight="1" x14ac:dyDescent="0.25">
      <c r="A14" s="435" t="s">
        <v>363</v>
      </c>
      <c r="B14" s="436"/>
      <c r="C14" s="431">
        <v>3</v>
      </c>
      <c r="D14" s="458">
        <v>250600</v>
      </c>
      <c r="E14" s="459">
        <v>191112</v>
      </c>
      <c r="F14" s="462">
        <f t="shared" si="0"/>
        <v>31.12729708233914</v>
      </c>
      <c r="G14" s="460">
        <v>1416481</v>
      </c>
      <c r="H14" s="459">
        <v>1057877</v>
      </c>
      <c r="I14" s="462">
        <f t="shared" si="1"/>
        <v>33.898458894559582</v>
      </c>
      <c r="J14" s="402"/>
    </row>
    <row r="15" spans="1:11" ht="18" hidden="1" customHeight="1" x14ac:dyDescent="0.25">
      <c r="A15" s="440"/>
      <c r="B15" s="439" t="s">
        <v>284</v>
      </c>
      <c r="C15" s="431">
        <v>17</v>
      </c>
      <c r="D15" s="446" t="e">
        <f>#REF!+#REF!</f>
        <v>#REF!</v>
      </c>
      <c r="E15" s="438" t="e">
        <f>#REF!+#REF!</f>
        <v>#REF!</v>
      </c>
      <c r="F15" s="462" t="e">
        <f t="shared" si="0"/>
        <v>#REF!</v>
      </c>
      <c r="G15" s="447" t="e">
        <f>#REF!+#REF!</f>
        <v>#REF!</v>
      </c>
      <c r="H15" s="438" t="e">
        <f>#REF!+#REF!</f>
        <v>#REF!</v>
      </c>
      <c r="I15" s="462" t="e">
        <f t="shared" si="1"/>
        <v>#REF!</v>
      </c>
      <c r="J15" s="402"/>
    </row>
    <row r="16" spans="1:11" ht="19.899999999999999" customHeight="1" x14ac:dyDescent="0.25">
      <c r="A16" s="509" t="s">
        <v>295</v>
      </c>
      <c r="B16" s="510"/>
      <c r="C16" s="510"/>
      <c r="D16" s="510"/>
      <c r="E16" s="510"/>
      <c r="F16" s="510"/>
      <c r="G16" s="510"/>
      <c r="H16" s="510"/>
      <c r="I16" s="510"/>
      <c r="J16" s="402"/>
    </row>
    <row r="17" spans="1:10" s="10" customFormat="1" ht="11.25" customHeight="1" x14ac:dyDescent="0.2">
      <c r="A17" s="441"/>
      <c r="B17" s="441"/>
      <c r="C17" s="441"/>
      <c r="D17" s="441"/>
      <c r="E17" s="441"/>
      <c r="F17" s="441"/>
      <c r="G17" s="441"/>
      <c r="H17" s="442"/>
      <c r="I17" s="441"/>
      <c r="J17" s="441"/>
    </row>
    <row r="18" spans="1:10" s="10" customFormat="1" x14ac:dyDescent="0.2">
      <c r="A18" s="489"/>
      <c r="B18" s="441"/>
      <c r="C18" s="441"/>
      <c r="G18" s="441"/>
      <c r="H18" s="441"/>
      <c r="I18" s="441"/>
      <c r="J18" s="441"/>
    </row>
    <row r="19" spans="1:10" ht="15.95" customHeight="1" x14ac:dyDescent="0.25">
      <c r="A19" s="402"/>
      <c r="B19" s="402"/>
      <c r="C19" s="402"/>
      <c r="D19" s="402"/>
      <c r="E19" s="445"/>
      <c r="F19" s="402"/>
      <c r="G19" s="402"/>
      <c r="H19" s="402"/>
      <c r="I19" s="402"/>
      <c r="J19" s="402"/>
    </row>
    <row r="20" spans="1:10" x14ac:dyDescent="0.2"/>
    <row r="21" spans="1:10" x14ac:dyDescent="0.2"/>
    <row r="22" spans="1:10" hidden="1" x14ac:dyDescent="0.2"/>
    <row r="23" spans="1:10" hidden="1" x14ac:dyDescent="0.2"/>
    <row r="24" spans="1:10" hidden="1" x14ac:dyDescent="0.2"/>
    <row r="25" spans="1:10" hidden="1" x14ac:dyDescent="0.2"/>
    <row r="26" spans="1:10" hidden="1" x14ac:dyDescent="0.2"/>
    <row r="27" spans="1:10" hidden="1" x14ac:dyDescent="0.2"/>
    <row r="28" spans="1:10" hidden="1" x14ac:dyDescent="0.2"/>
    <row r="29" spans="1:10" hidden="1" x14ac:dyDescent="0.2"/>
    <row r="30" spans="1:10" hidden="1" x14ac:dyDescent="0.2"/>
    <row r="31" spans="1:10" hidden="1" x14ac:dyDescent="0.2"/>
    <row r="32" spans="1:10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</sheetData>
  <mergeCells count="1">
    <mergeCell ref="A16:I16"/>
  </mergeCells>
  <phoneticPr fontId="0" type="noConversion"/>
  <hyperlinks>
    <hyperlink ref="I1" location="Inhalt!F32" display="Inhalt!F32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35.7109375" style="9" customWidth="1"/>
    <col min="4" max="4" width="17.5703125" style="9" customWidth="1"/>
    <col min="5" max="8" width="16.5703125" style="9" customWidth="1"/>
    <col min="9" max="10" width="11.42578125" style="9" customWidth="1"/>
    <col min="11" max="16384" width="0" style="9" hidden="1"/>
  </cols>
  <sheetData>
    <row r="1" spans="2:8" ht="15.75" x14ac:dyDescent="0.25">
      <c r="B1" s="512" t="s">
        <v>371</v>
      </c>
      <c r="C1" s="68"/>
      <c r="D1" s="6"/>
      <c r="E1" s="6"/>
      <c r="F1" s="6"/>
      <c r="G1" s="8"/>
      <c r="H1" s="477" t="str">
        <f>INDEX(rP1.Inhalte,22,1)</f>
        <v>zurück zum Inhaltsverzeichnis</v>
      </c>
    </row>
    <row r="2" spans="2:8" ht="15.75" x14ac:dyDescent="0.25">
      <c r="B2" s="10"/>
      <c r="C2" s="11"/>
      <c r="E2" s="13"/>
      <c r="G2" s="14"/>
    </row>
    <row r="3" spans="2:8" x14ac:dyDescent="0.2">
      <c r="B3" s="9" t="s">
        <v>212</v>
      </c>
      <c r="C3" s="15"/>
      <c r="H3" s="16" t="s">
        <v>7</v>
      </c>
    </row>
    <row r="4" spans="2:8" ht="7.5" customHeight="1" x14ac:dyDescent="0.2">
      <c r="B4" s="10"/>
      <c r="C4" s="17"/>
      <c r="D4" s="18"/>
      <c r="E4" s="18"/>
      <c r="F4" s="18"/>
      <c r="G4" s="18"/>
    </row>
    <row r="5" spans="2:8" x14ac:dyDescent="0.2">
      <c r="B5" s="104"/>
      <c r="C5" s="21"/>
      <c r="D5" s="23" t="s">
        <v>213</v>
      </c>
      <c r="E5" s="23" t="s">
        <v>214</v>
      </c>
      <c r="F5" s="286"/>
      <c r="G5" s="286"/>
      <c r="H5" s="23"/>
    </row>
    <row r="6" spans="2:8" x14ac:dyDescent="0.2">
      <c r="B6" s="89"/>
      <c r="C6" s="30"/>
      <c r="D6" s="32" t="s">
        <v>215</v>
      </c>
      <c r="E6" s="32" t="s">
        <v>90</v>
      </c>
      <c r="F6" s="32" t="s">
        <v>216</v>
      </c>
      <c r="G6" s="32" t="s">
        <v>217</v>
      </c>
      <c r="H6" s="32" t="s">
        <v>218</v>
      </c>
    </row>
    <row r="7" spans="2:8" x14ac:dyDescent="0.2">
      <c r="B7" s="89"/>
      <c r="C7" s="30"/>
      <c r="D7" s="32" t="s">
        <v>219</v>
      </c>
      <c r="E7" s="32" t="s">
        <v>220</v>
      </c>
      <c r="F7" s="32"/>
      <c r="G7" s="32"/>
      <c r="H7" s="32" t="s">
        <v>221</v>
      </c>
    </row>
    <row r="8" spans="2:8" x14ac:dyDescent="0.2">
      <c r="B8" s="89"/>
      <c r="C8" s="30" t="s">
        <v>222</v>
      </c>
      <c r="D8" s="92" t="s">
        <v>223</v>
      </c>
      <c r="E8" s="92" t="s">
        <v>224</v>
      </c>
      <c r="F8" s="92"/>
      <c r="G8" s="92"/>
      <c r="H8" s="92"/>
    </row>
    <row r="9" spans="2:8" x14ac:dyDescent="0.2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">
      <c r="B10" s="298" t="s">
        <v>26</v>
      </c>
      <c r="C10" s="104" t="s">
        <v>225</v>
      </c>
      <c r="D10" s="286"/>
      <c r="E10" s="91">
        <v>40356</v>
      </c>
      <c r="F10" s="299"/>
      <c r="G10" s="299"/>
      <c r="H10" s="93">
        <v>21632</v>
      </c>
    </row>
    <row r="11" spans="2:8" x14ac:dyDescent="0.2">
      <c r="B11" s="32" t="s">
        <v>26</v>
      </c>
      <c r="C11" s="104" t="s">
        <v>226</v>
      </c>
      <c r="D11" s="293" t="s">
        <v>227</v>
      </c>
      <c r="E11" s="300">
        <v>1459</v>
      </c>
      <c r="F11" s="91">
        <v>10097</v>
      </c>
      <c r="G11" s="91">
        <v>27235</v>
      </c>
      <c r="H11" s="93">
        <v>633</v>
      </c>
    </row>
    <row r="12" spans="2:8" x14ac:dyDescent="0.2">
      <c r="B12" s="32" t="s">
        <v>26</v>
      </c>
      <c r="C12" s="104" t="s">
        <v>228</v>
      </c>
      <c r="D12" s="294"/>
      <c r="E12" s="300">
        <v>1677</v>
      </c>
      <c r="F12" s="93"/>
      <c r="G12" s="93"/>
      <c r="H12" s="93">
        <v>4</v>
      </c>
    </row>
    <row r="13" spans="2:8" x14ac:dyDescent="0.2">
      <c r="B13" s="191" t="s">
        <v>26</v>
      </c>
      <c r="C13" s="104" t="s">
        <v>229</v>
      </c>
      <c r="D13" s="32" t="s">
        <v>230</v>
      </c>
      <c r="E13" s="300">
        <v>13953</v>
      </c>
      <c r="F13" s="300">
        <v>4001</v>
      </c>
      <c r="G13" s="300">
        <v>8177</v>
      </c>
      <c r="H13" s="300">
        <v>8702</v>
      </c>
    </row>
    <row r="14" spans="2:8" x14ac:dyDescent="0.2">
      <c r="B14" s="32" t="s">
        <v>26</v>
      </c>
      <c r="C14" s="104" t="s">
        <v>231</v>
      </c>
      <c r="D14" s="38" t="s">
        <v>232</v>
      </c>
      <c r="E14" s="300">
        <v>15290</v>
      </c>
      <c r="F14" s="300">
        <v>3998</v>
      </c>
      <c r="G14" s="300">
        <v>12570</v>
      </c>
      <c r="H14" s="300">
        <v>4393</v>
      </c>
    </row>
    <row r="15" spans="2:8" x14ac:dyDescent="0.2">
      <c r="B15" s="32" t="s">
        <v>26</v>
      </c>
      <c r="C15" s="104" t="s">
        <v>233</v>
      </c>
      <c r="D15" s="92" t="s">
        <v>234</v>
      </c>
      <c r="E15" s="300">
        <v>3022</v>
      </c>
      <c r="F15" s="300">
        <v>2</v>
      </c>
      <c r="G15" s="300">
        <v>1252</v>
      </c>
      <c r="H15" s="300">
        <v>1230</v>
      </c>
    </row>
    <row r="16" spans="2:8" x14ac:dyDescent="0.2">
      <c r="B16" s="32" t="s">
        <v>26</v>
      </c>
      <c r="C16" s="104" t="s">
        <v>235</v>
      </c>
      <c r="D16" s="92" t="s">
        <v>236</v>
      </c>
      <c r="E16" s="300">
        <v>2372</v>
      </c>
      <c r="F16" s="300">
        <v>2408</v>
      </c>
      <c r="G16" s="300">
        <v>2726</v>
      </c>
      <c r="H16" s="300">
        <v>1339</v>
      </c>
    </row>
    <row r="17" spans="2:8" x14ac:dyDescent="0.2">
      <c r="B17" s="32" t="s">
        <v>26</v>
      </c>
      <c r="C17" s="104" t="s">
        <v>237</v>
      </c>
      <c r="D17" s="92" t="s">
        <v>238</v>
      </c>
      <c r="E17" s="300">
        <v>3806</v>
      </c>
      <c r="F17" s="301" t="s">
        <v>239</v>
      </c>
      <c r="G17" s="302"/>
      <c r="H17" s="300">
        <v>3336</v>
      </c>
    </row>
    <row r="18" spans="2:8" x14ac:dyDescent="0.2">
      <c r="B18" s="32" t="s">
        <v>26</v>
      </c>
      <c r="C18" s="104" t="s">
        <v>240</v>
      </c>
      <c r="D18" s="32" t="s">
        <v>241</v>
      </c>
      <c r="E18" s="300">
        <v>32177</v>
      </c>
      <c r="F18" s="300">
        <v>2071</v>
      </c>
      <c r="G18" s="300">
        <v>32252</v>
      </c>
      <c r="H18" s="300">
        <v>7092</v>
      </c>
    </row>
    <row r="19" spans="2:8" x14ac:dyDescent="0.2">
      <c r="B19" s="191" t="s">
        <v>26</v>
      </c>
      <c r="C19" s="104" t="s">
        <v>242</v>
      </c>
      <c r="D19" s="38" t="s">
        <v>243</v>
      </c>
      <c r="E19" s="300">
        <v>8956</v>
      </c>
      <c r="F19" s="300">
        <v>433</v>
      </c>
      <c r="G19" s="300">
        <v>4908</v>
      </c>
      <c r="H19" s="300">
        <v>4078</v>
      </c>
    </row>
    <row r="20" spans="2:8" x14ac:dyDescent="0.2">
      <c r="B20" s="191" t="s">
        <v>26</v>
      </c>
      <c r="C20" s="286" t="s">
        <v>244</v>
      </c>
      <c r="D20" s="178" t="s">
        <v>236</v>
      </c>
      <c r="E20" s="91"/>
      <c r="F20" s="91"/>
      <c r="G20" s="91"/>
      <c r="H20" s="91"/>
    </row>
    <row r="21" spans="2:8" x14ac:dyDescent="0.2">
      <c r="B21" s="191"/>
      <c r="C21" s="303"/>
      <c r="D21" s="32" t="s">
        <v>245</v>
      </c>
      <c r="E21" s="91">
        <v>3907</v>
      </c>
      <c r="F21" s="91">
        <v>1302</v>
      </c>
      <c r="G21" s="91">
        <v>2483</v>
      </c>
      <c r="H21" s="91">
        <v>2213</v>
      </c>
    </row>
    <row r="22" spans="2:8" ht="5.0999999999999996" customHeight="1" x14ac:dyDescent="0.2">
      <c r="B22" s="191"/>
      <c r="C22" s="304"/>
      <c r="D22" s="92"/>
      <c r="E22" s="93"/>
      <c r="F22" s="93"/>
      <c r="G22" s="93"/>
      <c r="H22" s="93"/>
    </row>
    <row r="23" spans="2:8" x14ac:dyDescent="0.2">
      <c r="B23" s="191" t="s">
        <v>26</v>
      </c>
      <c r="C23" s="104" t="s">
        <v>246</v>
      </c>
      <c r="D23" s="23" t="s">
        <v>247</v>
      </c>
      <c r="E23" s="299">
        <v>54333</v>
      </c>
      <c r="F23" s="299">
        <v>32772</v>
      </c>
      <c r="G23" s="299">
        <v>16376</v>
      </c>
      <c r="H23" s="299">
        <v>1044</v>
      </c>
    </row>
    <row r="24" spans="2:8" x14ac:dyDescent="0.2">
      <c r="B24" s="191" t="s">
        <v>26</v>
      </c>
      <c r="C24" s="297" t="s">
        <v>248</v>
      </c>
      <c r="D24" s="38" t="s">
        <v>249</v>
      </c>
      <c r="E24" s="299">
        <v>5249</v>
      </c>
      <c r="F24" s="301" t="s">
        <v>250</v>
      </c>
      <c r="G24" s="302"/>
      <c r="H24" s="299">
        <v>161</v>
      </c>
    </row>
    <row r="25" spans="2:8" x14ac:dyDescent="0.2">
      <c r="B25" s="305" t="s">
        <v>35</v>
      </c>
      <c r="C25" s="82" t="s">
        <v>211</v>
      </c>
      <c r="D25" s="86" t="s">
        <v>251</v>
      </c>
      <c r="E25" s="75">
        <f>SUM(E10:E24)</f>
        <v>186557</v>
      </c>
      <c r="F25" s="75">
        <f>SUM(F10:F24)</f>
        <v>57084</v>
      </c>
      <c r="G25" s="75">
        <f>SUM(G10:G24)</f>
        <v>107979</v>
      </c>
      <c r="H25" s="75">
        <f>SUM(H10:H24)</f>
        <v>55857</v>
      </c>
    </row>
    <row r="26" spans="2:8" x14ac:dyDescent="0.2">
      <c r="B26" s="120" t="s">
        <v>49</v>
      </c>
      <c r="C26" s="297" t="s">
        <v>252</v>
      </c>
      <c r="D26" s="306" t="s">
        <v>251</v>
      </c>
      <c r="E26" s="300">
        <v>110182</v>
      </c>
      <c r="F26" s="198"/>
      <c r="G26" s="198"/>
      <c r="H26" s="198"/>
    </row>
    <row r="27" spans="2:8" x14ac:dyDescent="0.2">
      <c r="B27" s="307" t="s">
        <v>35</v>
      </c>
      <c r="C27" s="82" t="s">
        <v>253</v>
      </c>
      <c r="D27" s="86" t="s">
        <v>251</v>
      </c>
      <c r="E27" s="75">
        <f>E25-E26</f>
        <v>76375</v>
      </c>
      <c r="F27" s="198"/>
      <c r="G27" s="198"/>
      <c r="H27" s="198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3" display="Inhalt!F33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B1:N41"/>
  <sheetViews>
    <sheetView showGridLines="0" zoomScaleNormal="100" workbookViewId="0">
      <selection activeCell="J36" sqref="J36"/>
    </sheetView>
  </sheetViews>
  <sheetFormatPr baseColWidth="10" defaultColWidth="0" defaultRowHeight="12.75" zeroHeight="1" x14ac:dyDescent="0.2"/>
  <cols>
    <col min="1" max="1" width="2.7109375" style="67" customWidth="1"/>
    <col min="2" max="2" width="2.28515625" style="67" customWidth="1"/>
    <col min="3" max="3" width="4.28515625" style="67" customWidth="1"/>
    <col min="4" max="4" width="32" style="67" customWidth="1"/>
    <col min="5" max="9" width="15" style="67" customWidth="1"/>
    <col min="10" max="10" width="14.7109375" style="67" customWidth="1"/>
    <col min="11" max="11" width="4.140625" style="67" customWidth="1"/>
    <col min="12" max="12" width="9.140625" style="67" customWidth="1"/>
    <col min="13" max="16384" width="0" style="67" hidden="1"/>
  </cols>
  <sheetData>
    <row r="1" spans="2:14" s="9" customFormat="1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s="9" customFormat="1" ht="5.0999999999999996" customHeight="1" x14ac:dyDescent="0.2"/>
    <row r="3" spans="2:14" s="9" customFormat="1" x14ac:dyDescent="0.2">
      <c r="B3" s="9" t="s">
        <v>254</v>
      </c>
      <c r="J3" s="16" t="s">
        <v>73</v>
      </c>
    </row>
    <row r="4" spans="2:14" s="9" customFormat="1" ht="5.0999999999999996" customHeight="1" x14ac:dyDescent="0.2">
      <c r="C4" s="17"/>
      <c r="D4" s="17"/>
      <c r="E4" s="18"/>
      <c r="F4" s="18"/>
      <c r="G4" s="18"/>
      <c r="H4" s="17"/>
    </row>
    <row r="5" spans="2:14" s="9" customFormat="1" x14ac:dyDescent="0.2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">
      <c r="B6" s="89"/>
      <c r="C6" s="29" t="s">
        <v>9</v>
      </c>
      <c r="D6" s="30" t="s">
        <v>0</v>
      </c>
      <c r="E6" s="32" t="s">
        <v>10</v>
      </c>
      <c r="F6" s="293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">
      <c r="B7" s="89"/>
      <c r="C7" s="29"/>
      <c r="D7" s="30"/>
      <c r="E7" s="32" t="s">
        <v>0</v>
      </c>
      <c r="F7" s="293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">
      <c r="B8" s="89"/>
      <c r="C8" s="29" t="s">
        <v>222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">
      <c r="B10" s="23" t="s">
        <v>26</v>
      </c>
      <c r="C10" s="104" t="s">
        <v>298</v>
      </c>
      <c r="D10" s="20"/>
      <c r="E10" s="91">
        <v>21632</v>
      </c>
      <c r="F10" s="91">
        <v>23104</v>
      </c>
      <c r="G10" s="375">
        <f t="shared" ref="G10:G25" si="0">IF(AND(F10&gt; 0,E10&gt;0,E10&lt;=F10*6),E10/F10*100-100,"-")</f>
        <v>-6.3711911357340654</v>
      </c>
      <c r="H10" s="91">
        <v>137593</v>
      </c>
      <c r="I10" s="283">
        <v>116339</v>
      </c>
      <c r="J10" s="375">
        <f>IF(AND(I10&gt; 0,H10&gt;0,H10&lt;=I10*6),H10/I10*100-100,"-")</f>
        <v>18.269024144955679</v>
      </c>
    </row>
    <row r="11" spans="2:14" s="9" customFormat="1" x14ac:dyDescent="0.2">
      <c r="B11" s="32" t="s">
        <v>26</v>
      </c>
      <c r="C11" s="104" t="s">
        <v>255</v>
      </c>
      <c r="D11" s="20"/>
      <c r="E11" s="300">
        <v>633</v>
      </c>
      <c r="F11" s="285">
        <v>783</v>
      </c>
      <c r="G11" s="375">
        <f t="shared" si="0"/>
        <v>-19.157088122605359</v>
      </c>
      <c r="H11" s="300">
        <v>5178</v>
      </c>
      <c r="I11" s="285">
        <v>3898</v>
      </c>
      <c r="J11" s="375">
        <f>IF(AND(I11&gt; 0,H11&gt;0,H11&lt;=I11*6),H11/I11*100-100,"-")</f>
        <v>32.837352488455622</v>
      </c>
    </row>
    <row r="12" spans="2:14" s="9" customFormat="1" x14ac:dyDescent="0.2">
      <c r="B12" s="32" t="s">
        <v>26</v>
      </c>
      <c r="C12" s="104" t="s">
        <v>256</v>
      </c>
      <c r="D12" s="20"/>
      <c r="E12" s="93">
        <v>4</v>
      </c>
      <c r="F12" s="282">
        <v>185</v>
      </c>
      <c r="G12" s="375">
        <f t="shared" si="0"/>
        <v>-97.837837837837839</v>
      </c>
      <c r="H12" s="93">
        <v>822</v>
      </c>
      <c r="I12" s="282">
        <v>372</v>
      </c>
      <c r="J12" s="375">
        <f>IF(AND(I12&gt; 0,H12&gt;0,H12&lt;=I12*6),H12/I12*100-100,"-")</f>
        <v>120.96774193548384</v>
      </c>
    </row>
    <row r="13" spans="2:14" s="9" customFormat="1" x14ac:dyDescent="0.2">
      <c r="B13" s="32"/>
      <c r="C13" s="104" t="s">
        <v>257</v>
      </c>
      <c r="D13" s="20"/>
      <c r="E13" s="91"/>
      <c r="F13" s="283"/>
      <c r="G13" s="296"/>
      <c r="H13" s="91"/>
      <c r="I13" s="283"/>
      <c r="J13" s="296"/>
    </row>
    <row r="14" spans="2:14" s="9" customFormat="1" x14ac:dyDescent="0.2">
      <c r="B14" s="32" t="s">
        <v>26</v>
      </c>
      <c r="C14" s="89"/>
      <c r="D14" s="308" t="s">
        <v>258</v>
      </c>
      <c r="E14" s="93">
        <v>3335</v>
      </c>
      <c r="F14" s="282">
        <v>4130</v>
      </c>
      <c r="G14" s="375">
        <f t="shared" si="0"/>
        <v>-19.24939467312349</v>
      </c>
      <c r="H14" s="93">
        <v>21664</v>
      </c>
      <c r="I14" s="282">
        <v>23781</v>
      </c>
      <c r="J14" s="375">
        <f t="shared" ref="J14:J23" si="1">IF(AND(I14&gt; 0,H14&gt;0,H14&lt;=I14*6),H14/I14*100-100,"-")</f>
        <v>-8.9020646734788329</v>
      </c>
    </row>
    <row r="15" spans="2:14" s="9" customFormat="1" x14ac:dyDescent="0.2">
      <c r="B15" s="32" t="s">
        <v>26</v>
      </c>
      <c r="C15" s="89"/>
      <c r="D15" s="309" t="s">
        <v>259</v>
      </c>
      <c r="E15" s="93">
        <v>3546</v>
      </c>
      <c r="F15" s="282">
        <v>4361</v>
      </c>
      <c r="G15" s="375">
        <f t="shared" si="0"/>
        <v>-18.688374226094922</v>
      </c>
      <c r="H15" s="93">
        <v>22320</v>
      </c>
      <c r="I15" s="282">
        <v>27540</v>
      </c>
      <c r="J15" s="375">
        <f t="shared" si="1"/>
        <v>-18.954248366013076</v>
      </c>
    </row>
    <row r="16" spans="2:14" s="9" customFormat="1" x14ac:dyDescent="0.2">
      <c r="B16" s="32" t="s">
        <v>26</v>
      </c>
      <c r="C16" s="89"/>
      <c r="D16" s="309" t="s">
        <v>260</v>
      </c>
      <c r="E16" s="93">
        <v>1821</v>
      </c>
      <c r="F16" s="282">
        <v>2079</v>
      </c>
      <c r="G16" s="375">
        <f t="shared" si="0"/>
        <v>-12.409812409812417</v>
      </c>
      <c r="H16" s="93">
        <v>12405</v>
      </c>
      <c r="I16" s="282">
        <v>12257</v>
      </c>
      <c r="J16" s="375">
        <f t="shared" si="1"/>
        <v>1.2074732805743622</v>
      </c>
    </row>
    <row r="17" spans="2:10" s="9" customFormat="1" x14ac:dyDescent="0.2">
      <c r="B17" s="32" t="s">
        <v>26</v>
      </c>
      <c r="C17" s="104" t="s">
        <v>261</v>
      </c>
      <c r="D17" s="20"/>
      <c r="E17" s="93">
        <v>4393</v>
      </c>
      <c r="F17" s="282">
        <v>5596</v>
      </c>
      <c r="G17" s="375">
        <f t="shared" si="0"/>
        <v>-21.497498213009294</v>
      </c>
      <c r="H17" s="93">
        <v>12250</v>
      </c>
      <c r="I17" s="282">
        <v>36333</v>
      </c>
      <c r="J17" s="375">
        <f t="shared" si="1"/>
        <v>-66.28409434948945</v>
      </c>
    </row>
    <row r="18" spans="2:10" s="9" customFormat="1" x14ac:dyDescent="0.2">
      <c r="B18" s="32" t="s">
        <v>26</v>
      </c>
      <c r="C18" s="104" t="s">
        <v>262</v>
      </c>
      <c r="D18" s="20"/>
      <c r="E18" s="93">
        <v>1230</v>
      </c>
      <c r="F18" s="282">
        <v>1010</v>
      </c>
      <c r="G18" s="375">
        <f t="shared" si="0"/>
        <v>21.78217821782178</v>
      </c>
      <c r="H18" s="93">
        <v>6219</v>
      </c>
      <c r="I18" s="282">
        <v>6330</v>
      </c>
      <c r="J18" s="375">
        <f t="shared" si="1"/>
        <v>-1.753554502369667</v>
      </c>
    </row>
    <row r="19" spans="2:10" s="9" customFormat="1" x14ac:dyDescent="0.2">
      <c r="B19" s="32" t="s">
        <v>26</v>
      </c>
      <c r="C19" s="104" t="s">
        <v>263</v>
      </c>
      <c r="D19" s="20"/>
      <c r="E19" s="93">
        <v>1339</v>
      </c>
      <c r="F19" s="282">
        <v>12816</v>
      </c>
      <c r="G19" s="375">
        <f t="shared" si="0"/>
        <v>-89.55212234706616</v>
      </c>
      <c r="H19" s="93">
        <v>13074</v>
      </c>
      <c r="I19" s="282">
        <v>25942</v>
      </c>
      <c r="J19" s="375">
        <f t="shared" si="1"/>
        <v>-49.602960450235145</v>
      </c>
    </row>
    <row r="20" spans="2:10" s="9" customFormat="1" x14ac:dyDescent="0.2">
      <c r="B20" s="32" t="s">
        <v>26</v>
      </c>
      <c r="C20" s="104" t="s">
        <v>264</v>
      </c>
      <c r="D20" s="20"/>
      <c r="E20" s="93">
        <v>3336</v>
      </c>
      <c r="F20" s="282">
        <v>4701</v>
      </c>
      <c r="G20" s="375">
        <f t="shared" si="0"/>
        <v>-29.036375239310786</v>
      </c>
      <c r="H20" s="93">
        <v>27498</v>
      </c>
      <c r="I20" s="282">
        <v>30469</v>
      </c>
      <c r="J20" s="375">
        <f t="shared" si="1"/>
        <v>-9.7508943516360915</v>
      </c>
    </row>
    <row r="21" spans="2:10" s="9" customFormat="1" x14ac:dyDescent="0.2">
      <c r="B21" s="32" t="s">
        <v>26</v>
      </c>
      <c r="C21" s="104" t="s">
        <v>265</v>
      </c>
      <c r="D21" s="20"/>
      <c r="E21" s="91">
        <v>7092</v>
      </c>
      <c r="F21" s="283">
        <v>11654</v>
      </c>
      <c r="G21" s="375">
        <f t="shared" si="0"/>
        <v>-39.145357817058525</v>
      </c>
      <c r="H21" s="91">
        <v>55988</v>
      </c>
      <c r="I21" s="283">
        <v>70151</v>
      </c>
      <c r="J21" s="375">
        <f t="shared" si="1"/>
        <v>-20.189305925788659</v>
      </c>
    </row>
    <row r="22" spans="2:10" s="9" customFormat="1" x14ac:dyDescent="0.2">
      <c r="B22" s="32"/>
      <c r="C22" s="89"/>
      <c r="D22" s="20" t="s">
        <v>266</v>
      </c>
      <c r="E22" s="300">
        <v>1416</v>
      </c>
      <c r="F22" s="285">
        <v>1812</v>
      </c>
      <c r="G22" s="375">
        <f t="shared" si="0"/>
        <v>-21.854304635761594</v>
      </c>
      <c r="H22" s="300">
        <v>8497</v>
      </c>
      <c r="I22" s="285">
        <v>12982</v>
      </c>
      <c r="J22" s="375">
        <f t="shared" si="1"/>
        <v>-34.547835464489296</v>
      </c>
    </row>
    <row r="23" spans="2:10" s="9" customFormat="1" x14ac:dyDescent="0.2">
      <c r="B23" s="32"/>
      <c r="C23" s="89"/>
      <c r="D23" s="20" t="s">
        <v>267</v>
      </c>
      <c r="E23" s="300">
        <v>2813</v>
      </c>
      <c r="F23" s="285">
        <v>3427</v>
      </c>
      <c r="G23" s="375">
        <f t="shared" si="0"/>
        <v>-17.916545083163115</v>
      </c>
      <c r="H23" s="300">
        <v>21620</v>
      </c>
      <c r="I23" s="285">
        <v>22600</v>
      </c>
      <c r="J23" s="375">
        <f t="shared" si="1"/>
        <v>-4.3362831858406992</v>
      </c>
    </row>
    <row r="24" spans="2:10" s="9" customFormat="1" x14ac:dyDescent="0.2">
      <c r="B24" s="32"/>
      <c r="C24" s="104" t="s">
        <v>268</v>
      </c>
      <c r="D24" s="20"/>
      <c r="E24" s="91"/>
      <c r="F24" s="283"/>
      <c r="G24" s="296"/>
      <c r="H24" s="91"/>
      <c r="I24" s="283"/>
      <c r="J24" s="296"/>
    </row>
    <row r="25" spans="2:10" s="9" customFormat="1" x14ac:dyDescent="0.2">
      <c r="B25" s="32" t="s">
        <v>26</v>
      </c>
      <c r="C25" s="89"/>
      <c r="D25" s="29" t="s">
        <v>269</v>
      </c>
      <c r="E25" s="93">
        <v>216</v>
      </c>
      <c r="F25" s="282">
        <v>197</v>
      </c>
      <c r="G25" s="375">
        <f t="shared" si="0"/>
        <v>9.6446700507614196</v>
      </c>
      <c r="H25" s="93">
        <v>1251</v>
      </c>
      <c r="I25" s="282">
        <v>1387</v>
      </c>
      <c r="J25" s="375">
        <f t="shared" ref="J25:J33" si="2">IF(AND(I25&gt; 0,H25&gt;0,H25&lt;=I25*6),H25/I25*100-100,"-")</f>
        <v>-9.8053352559480942</v>
      </c>
    </row>
    <row r="26" spans="2:10" s="9" customFormat="1" x14ac:dyDescent="0.2">
      <c r="B26" s="32" t="s">
        <v>26</v>
      </c>
      <c r="C26" s="89"/>
      <c r="D26" s="20" t="s">
        <v>270</v>
      </c>
      <c r="E26" s="93">
        <v>1748</v>
      </c>
      <c r="F26" s="282">
        <v>2374</v>
      </c>
      <c r="G26" s="375">
        <f t="shared" ref="G26:G33" si="3">IF(AND(F26&gt; 0,E26&gt;0,E26&lt;=F26*6),E26/F26*100-100,"-")</f>
        <v>-26.368997472620052</v>
      </c>
      <c r="H26" s="93">
        <v>13309</v>
      </c>
      <c r="I26" s="282">
        <v>16130</v>
      </c>
      <c r="J26" s="375">
        <f t="shared" si="2"/>
        <v>-17.489150650960937</v>
      </c>
    </row>
    <row r="27" spans="2:10" s="9" customFormat="1" x14ac:dyDescent="0.2">
      <c r="B27" s="32" t="s">
        <v>26</v>
      </c>
      <c r="C27" s="89"/>
      <c r="D27" s="20" t="s">
        <v>271</v>
      </c>
      <c r="E27" s="93">
        <v>1825</v>
      </c>
      <c r="F27" s="282">
        <v>3254</v>
      </c>
      <c r="G27" s="375">
        <f t="shared" si="3"/>
        <v>-43.915181315304238</v>
      </c>
      <c r="H27" s="93">
        <v>14660</v>
      </c>
      <c r="I27" s="282">
        <v>20541</v>
      </c>
      <c r="J27" s="375">
        <f t="shared" si="2"/>
        <v>-28.63054379046784</v>
      </c>
    </row>
    <row r="28" spans="2:10" s="9" customFormat="1" x14ac:dyDescent="0.2">
      <c r="B28" s="32" t="s">
        <v>26</v>
      </c>
      <c r="C28" s="89"/>
      <c r="D28" s="20" t="s">
        <v>272</v>
      </c>
      <c r="E28" s="93">
        <v>289</v>
      </c>
      <c r="F28" s="282">
        <v>505</v>
      </c>
      <c r="G28" s="375">
        <f t="shared" si="3"/>
        <v>-42.772277227722775</v>
      </c>
      <c r="H28" s="93">
        <v>2543</v>
      </c>
      <c r="I28" s="282">
        <v>3293</v>
      </c>
      <c r="J28" s="375">
        <f t="shared" si="2"/>
        <v>-22.775584573337383</v>
      </c>
    </row>
    <row r="29" spans="2:10" s="9" customFormat="1" x14ac:dyDescent="0.2">
      <c r="B29" s="32" t="s">
        <v>26</v>
      </c>
      <c r="C29" s="104" t="s">
        <v>273</v>
      </c>
      <c r="D29" s="20"/>
      <c r="E29" s="91">
        <v>2213</v>
      </c>
      <c r="F29" s="283">
        <v>2059</v>
      </c>
      <c r="G29" s="375">
        <f t="shared" si="3"/>
        <v>7.4793589120932609</v>
      </c>
      <c r="H29" s="91">
        <v>15799</v>
      </c>
      <c r="I29" s="283">
        <v>15758</v>
      </c>
      <c r="J29" s="375">
        <f t="shared" si="2"/>
        <v>0.26018530270339113</v>
      </c>
    </row>
    <row r="30" spans="2:10" s="9" customFormat="1" x14ac:dyDescent="0.2">
      <c r="B30" s="191"/>
      <c r="C30" s="89"/>
      <c r="D30" s="20" t="s">
        <v>274</v>
      </c>
      <c r="E30" s="300">
        <v>507</v>
      </c>
      <c r="F30" s="285">
        <v>567</v>
      </c>
      <c r="G30" s="375">
        <f t="shared" si="3"/>
        <v>-10.582010582010582</v>
      </c>
      <c r="H30" s="300">
        <v>4237</v>
      </c>
      <c r="I30" s="285">
        <v>4100</v>
      </c>
      <c r="J30" s="375">
        <f t="shared" si="2"/>
        <v>3.3414634146341484</v>
      </c>
    </row>
    <row r="31" spans="2:10" s="9" customFormat="1" x14ac:dyDescent="0.2">
      <c r="B31" s="191" t="s">
        <v>26</v>
      </c>
      <c r="C31" s="297" t="s">
        <v>275</v>
      </c>
      <c r="D31" s="295"/>
      <c r="E31" s="300">
        <v>1044</v>
      </c>
      <c r="F31" s="285">
        <v>14833</v>
      </c>
      <c r="G31" s="375">
        <f t="shared" si="3"/>
        <v>-92.961639587406452</v>
      </c>
      <c r="H31" s="300">
        <v>13969</v>
      </c>
      <c r="I31" s="285">
        <v>71256</v>
      </c>
      <c r="J31" s="375">
        <f t="shared" si="2"/>
        <v>-80.39603682496913</v>
      </c>
    </row>
    <row r="32" spans="2:10" s="9" customFormat="1" x14ac:dyDescent="0.2">
      <c r="B32" s="32" t="s">
        <v>26</v>
      </c>
      <c r="C32" s="297" t="s">
        <v>276</v>
      </c>
      <c r="D32" s="295"/>
      <c r="E32" s="91">
        <v>161</v>
      </c>
      <c r="F32" s="283">
        <v>563</v>
      </c>
      <c r="G32" s="375">
        <f t="shared" si="3"/>
        <v>-71.40319715808171</v>
      </c>
      <c r="H32" s="91">
        <v>3869</v>
      </c>
      <c r="I32" s="283">
        <v>3237</v>
      </c>
      <c r="J32" s="375">
        <f t="shared" si="2"/>
        <v>19.524250849552047</v>
      </c>
    </row>
    <row r="33" spans="2:10" s="9" customFormat="1" x14ac:dyDescent="0.2">
      <c r="B33" s="307" t="s">
        <v>35</v>
      </c>
      <c r="C33" s="82" t="s">
        <v>277</v>
      </c>
      <c r="D33" s="192"/>
      <c r="E33" s="75">
        <f>E10+E11+E12+E14+E15+E16+E17+E18+E19+E20+E21+E25+E26+E27+E28+E29+E31+E32</f>
        <v>55857</v>
      </c>
      <c r="F33" s="75">
        <f>F10+F11+F12+F14+F15+F16+F17+F18+F19+F20+F21+F25+F26+F27+F28+F29+F31+F32</f>
        <v>94204</v>
      </c>
      <c r="G33" s="374">
        <f t="shared" si="3"/>
        <v>-40.706339433569703</v>
      </c>
      <c r="H33" s="75">
        <f>H10+H11+H12+H14+H15+H16+H17+H18+H19+H20+H21+H25+H26+H27+H28+H29+H31+H32</f>
        <v>380411</v>
      </c>
      <c r="I33" s="75">
        <f>I10+I11+I12+I14+I15+I16+I17+I18+I19+I20+I21+I25+I26+I27+I28+I29+I31+I32</f>
        <v>485014</v>
      </c>
      <c r="J33" s="374">
        <f t="shared" si="2"/>
        <v>-21.567006313219821</v>
      </c>
    </row>
    <row r="34" spans="2:10" s="9" customFormat="1" ht="6.75" customHeight="1" x14ac:dyDescent="0.2">
      <c r="E34" s="198"/>
      <c r="F34" s="310"/>
      <c r="H34" s="198"/>
      <c r="I34" s="198"/>
      <c r="J34" s="198"/>
    </row>
    <row r="35" spans="2:10" x14ac:dyDescent="0.2">
      <c r="B35" s="464"/>
      <c r="C35" s="464"/>
      <c r="D35" s="464"/>
      <c r="E35" s="467"/>
      <c r="F35" s="463"/>
      <c r="G35" s="463"/>
      <c r="H35" s="467"/>
      <c r="I35" s="466"/>
      <c r="J35" s="131"/>
    </row>
    <row r="36" spans="2:10" x14ac:dyDescent="0.2">
      <c r="B36" s="463"/>
      <c r="E36" s="465"/>
      <c r="H36" s="466"/>
      <c r="I36" s="131"/>
      <c r="J36" s="131"/>
    </row>
    <row r="37" spans="2:10" x14ac:dyDescent="0.2">
      <c r="B37" s="463"/>
      <c r="E37" s="465"/>
      <c r="H37" s="466"/>
      <c r="I37" s="131"/>
      <c r="J37" s="131"/>
    </row>
    <row r="38" spans="2:10" x14ac:dyDescent="0.2">
      <c r="B38" s="463"/>
      <c r="E38" s="465"/>
      <c r="H38" s="466"/>
      <c r="I38" s="131"/>
      <c r="J38" s="131"/>
    </row>
    <row r="39" spans="2:10" ht="12.75" customHeight="1" x14ac:dyDescent="0.2">
      <c r="B39" s="463"/>
      <c r="E39" s="465"/>
      <c r="H39" s="466"/>
      <c r="I39" s="131"/>
      <c r="J39" s="131"/>
    </row>
    <row r="40" spans="2:10" ht="12.75" customHeight="1" x14ac:dyDescent="0.2">
      <c r="B40" s="463"/>
      <c r="E40" s="465"/>
      <c r="H40" s="466"/>
      <c r="I40" s="131"/>
      <c r="J40" s="131"/>
    </row>
    <row r="41" spans="2:10" hidden="1" x14ac:dyDescent="0.2"/>
  </sheetData>
  <phoneticPr fontId="0" type="noConversion"/>
  <hyperlinks>
    <hyperlink ref="J1" location="Inhalt!F34" display="Inhalt!F34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314" customWidth="1"/>
    <col min="2" max="2" width="3.5703125" style="314" customWidth="1"/>
    <col min="3" max="3" width="35.7109375" style="314" customWidth="1"/>
    <col min="4" max="4" width="17.5703125" style="314" customWidth="1"/>
    <col min="5" max="8" width="16.5703125" style="314" customWidth="1"/>
    <col min="9" max="10" width="11.42578125" style="314" customWidth="1"/>
    <col min="11" max="16384" width="0" style="314" hidden="1"/>
  </cols>
  <sheetData>
    <row r="1" spans="2:8" ht="15.75" x14ac:dyDescent="0.25">
      <c r="B1" s="515" t="s">
        <v>372</v>
      </c>
      <c r="C1" s="311"/>
      <c r="D1" s="312"/>
      <c r="E1" s="312"/>
      <c r="F1" s="312"/>
      <c r="G1" s="313"/>
      <c r="H1" s="477" t="str">
        <f>INDEX(rP1.Inhalte,22,1)</f>
        <v>zurück zum Inhaltsverzeichnis</v>
      </c>
    </row>
    <row r="2" spans="2:8" ht="15.75" x14ac:dyDescent="0.25">
      <c r="B2" s="315"/>
      <c r="C2" s="316"/>
      <c r="E2" s="317"/>
      <c r="G2" s="318"/>
    </row>
    <row r="3" spans="2:8" x14ac:dyDescent="0.2">
      <c r="B3" s="475" t="s">
        <v>278</v>
      </c>
      <c r="C3" s="315"/>
      <c r="H3" s="319" t="s">
        <v>7</v>
      </c>
    </row>
    <row r="4" spans="2:8" ht="7.5" customHeight="1" x14ac:dyDescent="0.2">
      <c r="B4" s="315"/>
      <c r="C4" s="320"/>
      <c r="D4" s="321"/>
      <c r="E4" s="321"/>
      <c r="F4" s="321"/>
      <c r="G4" s="321"/>
    </row>
    <row r="5" spans="2:8" x14ac:dyDescent="0.2">
      <c r="B5" s="322"/>
      <c r="C5" s="323"/>
      <c r="D5" s="324" t="s">
        <v>213</v>
      </c>
      <c r="E5" s="324" t="s">
        <v>214</v>
      </c>
      <c r="F5" s="325"/>
      <c r="G5" s="325"/>
      <c r="H5" s="324"/>
    </row>
    <row r="6" spans="2:8" x14ac:dyDescent="0.2">
      <c r="B6" s="326"/>
      <c r="C6" s="327"/>
      <c r="D6" s="328" t="s">
        <v>215</v>
      </c>
      <c r="E6" s="328" t="s">
        <v>90</v>
      </c>
      <c r="F6" s="328" t="s">
        <v>216</v>
      </c>
      <c r="G6" s="328" t="s">
        <v>217</v>
      </c>
      <c r="H6" s="328" t="s">
        <v>218</v>
      </c>
    </row>
    <row r="7" spans="2:8" x14ac:dyDescent="0.2">
      <c r="B7" s="326"/>
      <c r="C7" s="327"/>
      <c r="D7" s="328" t="s">
        <v>219</v>
      </c>
      <c r="E7" s="328" t="s">
        <v>220</v>
      </c>
      <c r="F7" s="328"/>
      <c r="G7" s="328"/>
      <c r="H7" s="328" t="s">
        <v>221</v>
      </c>
    </row>
    <row r="8" spans="2:8" x14ac:dyDescent="0.2">
      <c r="B8" s="326"/>
      <c r="C8" s="327" t="s">
        <v>222</v>
      </c>
      <c r="D8" s="329" t="s">
        <v>223</v>
      </c>
      <c r="E8" s="329" t="s">
        <v>224</v>
      </c>
      <c r="F8" s="329"/>
      <c r="G8" s="329"/>
      <c r="H8" s="329"/>
    </row>
    <row r="9" spans="2:8" x14ac:dyDescent="0.2">
      <c r="B9" s="330"/>
      <c r="C9" s="331"/>
      <c r="D9" s="332"/>
      <c r="E9" s="333" t="s">
        <v>101</v>
      </c>
      <c r="F9" s="333" t="s">
        <v>20</v>
      </c>
      <c r="G9" s="333" t="s">
        <v>21</v>
      </c>
      <c r="H9" s="333" t="s">
        <v>55</v>
      </c>
    </row>
    <row r="10" spans="2:8" x14ac:dyDescent="0.2">
      <c r="B10" s="334" t="s">
        <v>26</v>
      </c>
      <c r="C10" s="322" t="s">
        <v>225</v>
      </c>
      <c r="D10" s="325"/>
      <c r="E10" s="335">
        <v>242962</v>
      </c>
      <c r="F10" s="336"/>
      <c r="G10" s="336"/>
      <c r="H10" s="337">
        <v>137593</v>
      </c>
    </row>
    <row r="11" spans="2:8" x14ac:dyDescent="0.2">
      <c r="B11" s="328" t="s">
        <v>26</v>
      </c>
      <c r="C11" s="322" t="s">
        <v>226</v>
      </c>
      <c r="D11" s="399" t="s">
        <v>227</v>
      </c>
      <c r="E11" s="338">
        <v>9904</v>
      </c>
      <c r="F11" s="335">
        <v>61817</v>
      </c>
      <c r="G11" s="335">
        <v>160669</v>
      </c>
      <c r="H11" s="337">
        <v>5178</v>
      </c>
    </row>
    <row r="12" spans="2:8" x14ac:dyDescent="0.2">
      <c r="B12" s="328" t="s">
        <v>26</v>
      </c>
      <c r="C12" s="322" t="s">
        <v>228</v>
      </c>
      <c r="D12" s="339"/>
      <c r="E12" s="338">
        <v>9521</v>
      </c>
      <c r="F12" s="337"/>
      <c r="G12" s="337"/>
      <c r="H12" s="337">
        <v>822</v>
      </c>
    </row>
    <row r="13" spans="2:8" x14ac:dyDescent="0.2">
      <c r="B13" s="340" t="s">
        <v>26</v>
      </c>
      <c r="C13" s="322" t="s">
        <v>229</v>
      </c>
      <c r="D13" s="400" t="s">
        <v>230</v>
      </c>
      <c r="E13" s="338">
        <v>93526</v>
      </c>
      <c r="F13" s="338">
        <v>25501</v>
      </c>
      <c r="G13" s="338">
        <v>50530</v>
      </c>
      <c r="H13" s="338">
        <v>56389</v>
      </c>
    </row>
    <row r="14" spans="2:8" x14ac:dyDescent="0.2">
      <c r="B14" s="328" t="s">
        <v>26</v>
      </c>
      <c r="C14" s="322" t="s">
        <v>231</v>
      </c>
      <c r="D14" s="401" t="s">
        <v>279</v>
      </c>
      <c r="E14" s="338">
        <v>99805</v>
      </c>
      <c r="F14" s="338">
        <v>31366</v>
      </c>
      <c r="G14" s="338">
        <v>102398</v>
      </c>
      <c r="H14" s="338">
        <v>12250</v>
      </c>
    </row>
    <row r="15" spans="2:8" x14ac:dyDescent="0.2">
      <c r="B15" s="328" t="s">
        <v>26</v>
      </c>
      <c r="C15" s="322" t="s">
        <v>233</v>
      </c>
      <c r="D15" s="386" t="s">
        <v>234</v>
      </c>
      <c r="E15" s="338">
        <v>17959</v>
      </c>
      <c r="F15" s="338">
        <v>82</v>
      </c>
      <c r="G15" s="338">
        <v>7466</v>
      </c>
      <c r="H15" s="338">
        <v>6219</v>
      </c>
    </row>
    <row r="16" spans="2:8" x14ac:dyDescent="0.2">
      <c r="B16" s="328" t="s">
        <v>26</v>
      </c>
      <c r="C16" s="322" t="s">
        <v>235</v>
      </c>
      <c r="D16" s="386" t="s">
        <v>236</v>
      </c>
      <c r="E16" s="338">
        <v>14638</v>
      </c>
      <c r="F16" s="338">
        <v>17551</v>
      </c>
      <c r="G16" s="338">
        <v>14831</v>
      </c>
      <c r="H16" s="338">
        <v>13074</v>
      </c>
    </row>
    <row r="17" spans="2:8" x14ac:dyDescent="0.2">
      <c r="B17" s="328" t="s">
        <v>26</v>
      </c>
      <c r="C17" s="322" t="s">
        <v>237</v>
      </c>
      <c r="D17" s="386" t="s">
        <v>238</v>
      </c>
      <c r="E17" s="338">
        <v>22351</v>
      </c>
      <c r="F17" s="341" t="s">
        <v>239</v>
      </c>
      <c r="G17" s="342"/>
      <c r="H17" s="338">
        <v>27498</v>
      </c>
    </row>
    <row r="18" spans="2:8" x14ac:dyDescent="0.2">
      <c r="B18" s="328" t="s">
        <v>26</v>
      </c>
      <c r="C18" s="396" t="s">
        <v>240</v>
      </c>
      <c r="D18" s="400" t="s">
        <v>241</v>
      </c>
      <c r="E18" s="338">
        <v>201752</v>
      </c>
      <c r="F18" s="338">
        <v>13392</v>
      </c>
      <c r="G18" s="338">
        <v>192927</v>
      </c>
      <c r="H18" s="338">
        <v>55988</v>
      </c>
    </row>
    <row r="19" spans="2:8" x14ac:dyDescent="0.2">
      <c r="B19" s="340" t="s">
        <v>26</v>
      </c>
      <c r="C19" s="322" t="s">
        <v>242</v>
      </c>
      <c r="D19" s="401" t="s">
        <v>243</v>
      </c>
      <c r="E19" s="338">
        <v>73664</v>
      </c>
      <c r="F19" s="338">
        <v>3457</v>
      </c>
      <c r="G19" s="338">
        <v>36530</v>
      </c>
      <c r="H19" s="338">
        <v>31763</v>
      </c>
    </row>
    <row r="20" spans="2:8" x14ac:dyDescent="0.2">
      <c r="B20" s="340" t="s">
        <v>26</v>
      </c>
      <c r="C20" s="325" t="s">
        <v>244</v>
      </c>
      <c r="D20" s="390" t="s">
        <v>236</v>
      </c>
      <c r="E20" s="335"/>
      <c r="F20" s="335"/>
      <c r="G20" s="335"/>
      <c r="H20" s="335"/>
    </row>
    <row r="21" spans="2:8" x14ac:dyDescent="0.2">
      <c r="B21" s="340"/>
      <c r="C21" s="343"/>
      <c r="D21" s="328" t="s">
        <v>245</v>
      </c>
      <c r="E21" s="335">
        <v>26254</v>
      </c>
      <c r="F21" s="335">
        <v>10032</v>
      </c>
      <c r="G21" s="335">
        <v>18456</v>
      </c>
      <c r="H21" s="335">
        <v>15799</v>
      </c>
    </row>
    <row r="22" spans="2:8" ht="5.0999999999999996" customHeight="1" x14ac:dyDescent="0.2">
      <c r="B22" s="340"/>
      <c r="C22" s="344"/>
      <c r="D22" s="329"/>
      <c r="E22" s="337"/>
      <c r="F22" s="337"/>
      <c r="G22" s="337"/>
      <c r="H22" s="337"/>
    </row>
    <row r="23" spans="2:8" x14ac:dyDescent="0.2">
      <c r="B23" s="340" t="s">
        <v>26</v>
      </c>
      <c r="C23" s="322" t="s">
        <v>246</v>
      </c>
      <c r="D23" s="391" t="s">
        <v>247</v>
      </c>
      <c r="E23" s="336">
        <v>229486</v>
      </c>
      <c r="F23" s="336">
        <v>226856</v>
      </c>
      <c r="G23" s="336">
        <v>106052</v>
      </c>
      <c r="H23" s="336">
        <v>13969</v>
      </c>
    </row>
    <row r="24" spans="2:8" x14ac:dyDescent="0.2">
      <c r="B24" s="340" t="s">
        <v>26</v>
      </c>
      <c r="C24" s="345" t="s">
        <v>248</v>
      </c>
      <c r="D24" s="333" t="s">
        <v>249</v>
      </c>
      <c r="E24" s="336">
        <v>51925</v>
      </c>
      <c r="F24" s="341" t="s">
        <v>250</v>
      </c>
      <c r="G24" s="342"/>
      <c r="H24" s="336">
        <v>3869</v>
      </c>
    </row>
    <row r="25" spans="2:8" x14ac:dyDescent="0.2">
      <c r="B25" s="346" t="s">
        <v>35</v>
      </c>
      <c r="C25" s="347" t="s">
        <v>211</v>
      </c>
      <c r="D25" s="348" t="s">
        <v>251</v>
      </c>
      <c r="E25" s="349">
        <f>SUM(E10:E24)</f>
        <v>1093747</v>
      </c>
      <c r="F25" s="349">
        <f>SUM(F10:F24)</f>
        <v>390054</v>
      </c>
      <c r="G25" s="349">
        <f>SUM(G10:G24)</f>
        <v>689859</v>
      </c>
      <c r="H25" s="349">
        <f>SUM(H10:H24)</f>
        <v>380411</v>
      </c>
    </row>
    <row r="26" spans="2:8" x14ac:dyDescent="0.2">
      <c r="B26" s="332" t="s">
        <v>49</v>
      </c>
      <c r="C26" s="345" t="s">
        <v>252</v>
      </c>
      <c r="D26" s="350" t="s">
        <v>251</v>
      </c>
      <c r="E26" s="338">
        <v>614302</v>
      </c>
      <c r="F26" s="351"/>
      <c r="G26" s="351"/>
      <c r="H26" s="351"/>
    </row>
    <row r="27" spans="2:8" x14ac:dyDescent="0.2">
      <c r="B27" s="352" t="s">
        <v>35</v>
      </c>
      <c r="C27" s="347" t="s">
        <v>253</v>
      </c>
      <c r="D27" s="348" t="s">
        <v>251</v>
      </c>
      <c r="E27" s="349">
        <f>E25-E26</f>
        <v>479445</v>
      </c>
      <c r="F27" s="351"/>
      <c r="G27" s="351"/>
      <c r="H27" s="351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5" display="Inhalt!F35"/>
  </hyperlinks>
  <printOptions horizontalCentered="1"/>
  <pageMargins left="0.19685039370078741" right="0.19685039370078741" top="1.120000000000000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K11:O35"/>
  <sheetViews>
    <sheetView workbookViewId="0">
      <selection activeCell="O42" sqref="O42"/>
    </sheetView>
  </sheetViews>
  <sheetFormatPr baseColWidth="10" defaultRowHeight="12.75" x14ac:dyDescent="0.2"/>
  <cols>
    <col min="1" max="10" width="1.7109375" customWidth="1"/>
    <col min="11" max="11" width="71.42578125" customWidth="1"/>
    <col min="12" max="12" width="43.42578125" bestFit="1" customWidth="1"/>
    <col min="13" max="13" width="65.5703125" bestFit="1" customWidth="1"/>
  </cols>
  <sheetData>
    <row r="11" spans="11:15" x14ac:dyDescent="0.2">
      <c r="K11" t="s">
        <v>338</v>
      </c>
      <c r="L11" t="s">
        <v>349</v>
      </c>
      <c r="M11" t="s">
        <v>344</v>
      </c>
      <c r="N11" t="s">
        <v>345</v>
      </c>
      <c r="O11" t="s">
        <v>348</v>
      </c>
    </row>
    <row r="13" spans="11:15" ht="14.25" x14ac:dyDescent="0.25">
      <c r="K13" t="s">
        <v>321</v>
      </c>
      <c r="L13" t="s">
        <v>299</v>
      </c>
      <c r="M13" t="s">
        <v>343</v>
      </c>
      <c r="N13" s="488" t="s">
        <v>346</v>
      </c>
      <c r="O13" t="s">
        <v>1</v>
      </c>
    </row>
    <row r="14" spans="11:15" x14ac:dyDescent="0.2">
      <c r="K14" t="s">
        <v>322</v>
      </c>
      <c r="L14" t="s">
        <v>345</v>
      </c>
      <c r="O14" t="s">
        <v>2</v>
      </c>
    </row>
    <row r="15" spans="11:15" x14ac:dyDescent="0.2">
      <c r="K15" t="s">
        <v>323</v>
      </c>
      <c r="O15" t="s">
        <v>347</v>
      </c>
    </row>
    <row r="16" spans="11:15" x14ac:dyDescent="0.2">
      <c r="K16" t="s">
        <v>324</v>
      </c>
      <c r="O16" t="str">
        <f>"Monat: " &amp; 'Tab 1'!B1</f>
        <v>Monat: Juni 2020</v>
      </c>
    </row>
    <row r="17" spans="11:15" x14ac:dyDescent="0.2">
      <c r="K17" t="s">
        <v>325</v>
      </c>
      <c r="O17" t="s">
        <v>296</v>
      </c>
    </row>
    <row r="18" spans="11:15" x14ac:dyDescent="0.2">
      <c r="K18" t="s">
        <v>326</v>
      </c>
      <c r="O18" t="s">
        <v>281</v>
      </c>
    </row>
    <row r="19" spans="11:15" x14ac:dyDescent="0.2">
      <c r="K19" t="s">
        <v>336</v>
      </c>
      <c r="O19" t="s">
        <v>282</v>
      </c>
    </row>
    <row r="20" spans="11:15" x14ac:dyDescent="0.2">
      <c r="K20" t="s">
        <v>327</v>
      </c>
      <c r="O20" t="s">
        <v>283</v>
      </c>
    </row>
    <row r="21" spans="11:15" x14ac:dyDescent="0.2">
      <c r="K21" t="s">
        <v>340</v>
      </c>
      <c r="O21" t="s">
        <v>350</v>
      </c>
    </row>
    <row r="22" spans="11:15" x14ac:dyDescent="0.2">
      <c r="K22" t="s">
        <v>328</v>
      </c>
      <c r="O22" t="s">
        <v>1</v>
      </c>
    </row>
    <row r="23" spans="11:15" x14ac:dyDescent="0.2">
      <c r="K23" t="s">
        <v>329</v>
      </c>
      <c r="O23" t="s">
        <v>4</v>
      </c>
    </row>
    <row r="24" spans="11:15" x14ac:dyDescent="0.2">
      <c r="K24" t="s">
        <v>330</v>
      </c>
    </row>
    <row r="25" spans="11:15" x14ac:dyDescent="0.2">
      <c r="K25" t="s">
        <v>331</v>
      </c>
    </row>
    <row r="26" spans="11:15" x14ac:dyDescent="0.2">
      <c r="K26" t="s">
        <v>328</v>
      </c>
    </row>
    <row r="27" spans="11:15" x14ac:dyDescent="0.2">
      <c r="K27" t="s">
        <v>332</v>
      </c>
    </row>
    <row r="28" spans="11:15" x14ac:dyDescent="0.2">
      <c r="K28" t="s">
        <v>341</v>
      </c>
    </row>
    <row r="29" spans="11:15" x14ac:dyDescent="0.2">
      <c r="K29" t="s">
        <v>333</v>
      </c>
    </row>
    <row r="30" spans="11:15" x14ac:dyDescent="0.2">
      <c r="K30" t="s">
        <v>364</v>
      </c>
    </row>
    <row r="31" spans="11:15" x14ac:dyDescent="0.2">
      <c r="K31" t="s">
        <v>334</v>
      </c>
    </row>
    <row r="32" spans="11:15" x14ac:dyDescent="0.2">
      <c r="K32" t="s">
        <v>335</v>
      </c>
    </row>
    <row r="33" spans="11:11" x14ac:dyDescent="0.2">
      <c r="K33" t="s">
        <v>342</v>
      </c>
    </row>
    <row r="34" spans="11:11" x14ac:dyDescent="0.2">
      <c r="K34" t="s">
        <v>337</v>
      </c>
    </row>
    <row r="35" spans="11:11" x14ac:dyDescent="0.2">
      <c r="K35" t="s">
        <v>339</v>
      </c>
    </row>
  </sheetData>
  <pageMargins left="0.7" right="0.7" top="0.78740157499999996" bottom="0.78740157499999996" header="0.3" footer="0.3"/>
  <pageSetup paperSize="9" orientation="portrait" r:id="rId1"/>
  <headerFooter>
    <oddHeader>&amp;R14.6.2021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1:N30"/>
  <sheetViews>
    <sheetView showRowColHeaders="0" zoomScale="94" workbookViewId="0">
      <selection activeCell="B1" sqref="B1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4" ht="30" customHeight="1" x14ac:dyDescent="0.25">
      <c r="B1" s="354" t="s">
        <v>371</v>
      </c>
      <c r="C1" s="5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12.75" customHeight="1" x14ac:dyDescent="0.25">
      <c r="B2" s="10"/>
      <c r="C2" s="11"/>
      <c r="G2" s="12"/>
      <c r="I2" s="13"/>
      <c r="K2" s="14"/>
    </row>
    <row r="3" spans="2:14" x14ac:dyDescent="0.2">
      <c r="B3" s="15" t="s">
        <v>6</v>
      </c>
      <c r="C3" s="15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2" t="s">
        <v>27</v>
      </c>
      <c r="E11" s="43">
        <v>1</v>
      </c>
      <c r="F11" s="360">
        <v>1000</v>
      </c>
      <c r="G11" s="44">
        <v>502</v>
      </c>
      <c r="H11" s="355">
        <f>IF(AND(G11&gt; 0,F11&gt;0,F11&lt;=G11*6),F11/G11*100-100,"-")</f>
        <v>99.203187250996024</v>
      </c>
      <c r="I11" s="360">
        <v>5090</v>
      </c>
      <c r="J11" s="44">
        <v>4228</v>
      </c>
      <c r="K11" s="355">
        <f t="shared" ref="K11:K23" si="0">IF(AND(J11&gt; 0,I11&gt;0,I11&lt;=J11*6),I11/J11*100-100,"-")</f>
        <v>20.387890255439928</v>
      </c>
    </row>
    <row r="12" spans="2:14" x14ac:dyDescent="0.2">
      <c r="B12" s="41" t="s">
        <v>26</v>
      </c>
      <c r="C12" s="10"/>
      <c r="D12" s="42" t="s">
        <v>28</v>
      </c>
      <c r="E12" s="43">
        <v>2</v>
      </c>
      <c r="F12" s="360">
        <v>82090</v>
      </c>
      <c r="G12" s="44">
        <v>82805</v>
      </c>
      <c r="H12" s="355">
        <f>IF(AND(G12&gt; 0,F12&gt;0,F12&lt;=G12*6),F12/G12*100-100,"-")</f>
        <v>-0.86347442787271689</v>
      </c>
      <c r="I12" s="360">
        <v>496012</v>
      </c>
      <c r="J12" s="44">
        <v>517075</v>
      </c>
      <c r="K12" s="355">
        <f t="shared" si="0"/>
        <v>-4.0734903060484413</v>
      </c>
    </row>
    <row r="13" spans="2:14" x14ac:dyDescent="0.2">
      <c r="B13" s="41" t="s">
        <v>26</v>
      </c>
      <c r="C13" s="10"/>
      <c r="D13" s="42" t="s">
        <v>29</v>
      </c>
      <c r="E13" s="43">
        <v>3</v>
      </c>
      <c r="F13" s="360">
        <v>6868</v>
      </c>
      <c r="G13" s="44">
        <v>7794</v>
      </c>
      <c r="H13" s="355">
        <f t="shared" ref="H13:H23" si="1">IF(AND(G13&gt; 0,F13&gt;0,F13&lt;=G13*6),F13/G13*100-100,"-")</f>
        <v>-11.880934051834743</v>
      </c>
      <c r="I13" s="360">
        <v>42088</v>
      </c>
      <c r="J13" s="44">
        <v>51135</v>
      </c>
      <c r="K13" s="355">
        <f t="shared" si="0"/>
        <v>-17.692382907988659</v>
      </c>
    </row>
    <row r="14" spans="2:14" x14ac:dyDescent="0.2">
      <c r="B14" s="41" t="s">
        <v>26</v>
      </c>
      <c r="C14" s="10"/>
      <c r="D14" s="42" t="s">
        <v>30</v>
      </c>
      <c r="E14" s="43">
        <v>4</v>
      </c>
      <c r="F14" s="360">
        <v>9482</v>
      </c>
      <c r="G14" s="44">
        <v>12867</v>
      </c>
      <c r="H14" s="355">
        <f t="shared" si="1"/>
        <v>-26.30760861117588</v>
      </c>
      <c r="I14" s="360">
        <v>66103</v>
      </c>
      <c r="J14" s="44">
        <v>79857</v>
      </c>
      <c r="K14" s="355">
        <f t="shared" si="0"/>
        <v>-17.223286624841904</v>
      </c>
    </row>
    <row r="15" spans="2:14" x14ac:dyDescent="0.2">
      <c r="B15" s="41" t="s">
        <v>26</v>
      </c>
      <c r="C15" s="10"/>
      <c r="D15" s="42" t="s">
        <v>31</v>
      </c>
      <c r="E15" s="43">
        <v>5</v>
      </c>
      <c r="F15" s="360">
        <v>31547</v>
      </c>
      <c r="G15" s="44">
        <v>36164</v>
      </c>
      <c r="H15" s="355">
        <f t="shared" si="1"/>
        <v>-12.766839951332827</v>
      </c>
      <c r="I15" s="360">
        <v>198228</v>
      </c>
      <c r="J15" s="44">
        <v>220163</v>
      </c>
      <c r="K15" s="355">
        <f t="shared" si="0"/>
        <v>-9.9630728142330867</v>
      </c>
    </row>
    <row r="16" spans="2:14" x14ac:dyDescent="0.2">
      <c r="B16" s="41" t="s">
        <v>26</v>
      </c>
      <c r="C16" s="10"/>
      <c r="D16" s="42" t="s">
        <v>32</v>
      </c>
      <c r="E16" s="43">
        <v>6</v>
      </c>
      <c r="F16" s="360">
        <v>0</v>
      </c>
      <c r="G16" s="44">
        <v>0</v>
      </c>
      <c r="H16" s="355" t="str">
        <f t="shared" si="1"/>
        <v>-</v>
      </c>
      <c r="I16" s="360">
        <v>0</v>
      </c>
      <c r="J16" s="44">
        <v>0</v>
      </c>
      <c r="K16" s="355" t="str">
        <f t="shared" si="0"/>
        <v>-</v>
      </c>
    </row>
    <row r="17" spans="2:11" x14ac:dyDescent="0.2">
      <c r="B17" s="41" t="s">
        <v>26</v>
      </c>
      <c r="C17" s="10"/>
      <c r="D17" s="42" t="s">
        <v>33</v>
      </c>
      <c r="E17" s="43">
        <v>7</v>
      </c>
      <c r="F17" s="360">
        <v>14606</v>
      </c>
      <c r="G17" s="44">
        <v>11641</v>
      </c>
      <c r="H17" s="355">
        <f t="shared" si="1"/>
        <v>25.47032041920798</v>
      </c>
      <c r="I17" s="360">
        <v>87045</v>
      </c>
      <c r="J17" s="44">
        <v>66467</v>
      </c>
      <c r="K17" s="355">
        <f t="shared" si="0"/>
        <v>30.959724374501633</v>
      </c>
    </row>
    <row r="18" spans="2:11" x14ac:dyDescent="0.2">
      <c r="B18" s="41" t="s">
        <v>26</v>
      </c>
      <c r="C18" s="10"/>
      <c r="D18" s="42" t="s">
        <v>34</v>
      </c>
      <c r="E18" s="43">
        <v>8</v>
      </c>
      <c r="F18" s="360">
        <v>3060</v>
      </c>
      <c r="G18" s="44">
        <v>3652</v>
      </c>
      <c r="H18" s="355">
        <f t="shared" si="1"/>
        <v>-16.210295728368024</v>
      </c>
      <c r="I18" s="360">
        <v>19351</v>
      </c>
      <c r="J18" s="44">
        <v>22504</v>
      </c>
      <c r="K18" s="355">
        <f t="shared" si="0"/>
        <v>-14.010842516885887</v>
      </c>
    </row>
    <row r="19" spans="2:11" s="51" customFormat="1" ht="13.5" thickBot="1" x14ac:dyDescent="0.25">
      <c r="B19" s="47" t="s">
        <v>35</v>
      </c>
      <c r="C19" s="48" t="s">
        <v>36</v>
      </c>
      <c r="D19" s="48"/>
      <c r="E19" s="49">
        <v>9</v>
      </c>
      <c r="F19" s="50">
        <f>SUM(F11:F18)</f>
        <v>148653</v>
      </c>
      <c r="G19" s="50">
        <f>SUM(G11:G18)</f>
        <v>155425</v>
      </c>
      <c r="H19" s="384">
        <f t="shared" si="1"/>
        <v>-4.3570854109699155</v>
      </c>
      <c r="I19" s="50">
        <f>SUM(I11:I18)</f>
        <v>913917</v>
      </c>
      <c r="J19" s="50">
        <f>SUM(J11:J18)</f>
        <v>961429</v>
      </c>
      <c r="K19" s="384">
        <f t="shared" si="0"/>
        <v>-4.9418105757159481</v>
      </c>
    </row>
    <row r="20" spans="2:11" ht="13.5" thickTop="1" x14ac:dyDescent="0.2">
      <c r="B20" s="40"/>
      <c r="C20" s="10" t="s">
        <v>37</v>
      </c>
      <c r="D20" s="10"/>
      <c r="E20" s="40"/>
      <c r="F20" s="52"/>
      <c r="G20" s="53" t="s">
        <v>0</v>
      </c>
      <c r="H20" s="356"/>
      <c r="I20" s="52"/>
      <c r="J20" s="53" t="s">
        <v>0</v>
      </c>
      <c r="K20" s="356"/>
    </row>
    <row r="21" spans="2:11" x14ac:dyDescent="0.2">
      <c r="B21" s="40"/>
      <c r="C21" s="54"/>
      <c r="D21" s="54" t="s">
        <v>38</v>
      </c>
      <c r="E21" s="55">
        <v>10</v>
      </c>
      <c r="F21" s="56">
        <v>875</v>
      </c>
      <c r="G21" s="57">
        <v>1010</v>
      </c>
      <c r="H21" s="355">
        <f t="shared" si="1"/>
        <v>-13.366336633663366</v>
      </c>
      <c r="I21" s="56">
        <v>4811</v>
      </c>
      <c r="J21" s="57">
        <v>5992</v>
      </c>
      <c r="K21" s="355">
        <f t="shared" si="0"/>
        <v>-19.70961281708945</v>
      </c>
    </row>
    <row r="22" spans="2:11" x14ac:dyDescent="0.2">
      <c r="B22" s="40"/>
      <c r="C22" s="19" t="s">
        <v>39</v>
      </c>
      <c r="D22" s="58"/>
      <c r="E22" s="59"/>
      <c r="F22" s="60"/>
      <c r="G22" s="61"/>
      <c r="H22" s="356"/>
      <c r="I22" s="60"/>
      <c r="J22" s="61"/>
      <c r="K22" s="356"/>
    </row>
    <row r="23" spans="2:11" x14ac:dyDescent="0.2">
      <c r="B23" s="43"/>
      <c r="C23" s="35" t="s">
        <v>0</v>
      </c>
      <c r="D23" s="42" t="s">
        <v>40</v>
      </c>
      <c r="E23" s="43">
        <v>11</v>
      </c>
      <c r="F23" s="44">
        <v>148990</v>
      </c>
      <c r="G23" s="45">
        <v>154389</v>
      </c>
      <c r="H23" s="355">
        <f t="shared" si="1"/>
        <v>-3.4970107974013729</v>
      </c>
      <c r="I23" s="44">
        <v>916329</v>
      </c>
      <c r="J23" s="45">
        <v>954519</v>
      </c>
      <c r="K23" s="355">
        <f t="shared" si="0"/>
        <v>-4.0009680268281613</v>
      </c>
    </row>
    <row r="24" spans="2:11" x14ac:dyDescent="0.2">
      <c r="B24" s="63"/>
      <c r="C24" s="63"/>
      <c r="D24" s="63"/>
      <c r="E24" s="63"/>
      <c r="F24" s="64"/>
      <c r="G24" s="65"/>
      <c r="H24" s="393"/>
      <c r="I24" s="64"/>
      <c r="J24" s="65"/>
      <c r="K24" s="393"/>
    </row>
    <row r="25" spans="2:11" x14ac:dyDescent="0.2">
      <c r="B25" s="392" t="s">
        <v>297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">
      <c r="B26" s="392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">
      <c r="B27" s="67" t="s">
        <v>41</v>
      </c>
    </row>
    <row r="28" spans="2:11" s="67" customFormat="1" x14ac:dyDescent="0.2">
      <c r="B28" s="67" t="s">
        <v>42</v>
      </c>
    </row>
    <row r="29" spans="2:11" s="67" customFormat="1" x14ac:dyDescent="0.2">
      <c r="B29" s="67" t="s">
        <v>43</v>
      </c>
    </row>
    <row r="30" spans="2:11" hidden="1" x14ac:dyDescent="0.2"/>
  </sheetData>
  <phoneticPr fontId="0" type="noConversion"/>
  <hyperlinks>
    <hyperlink ref="K1" location="Inhalt!F15" display="Inhalt!F15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M40"/>
  <sheetViews>
    <sheetView showRowColHeaders="0" zoomScale="88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246" width="0" style="9" hidden="1" customWidth="1"/>
    <col min="247" max="247" width="12.140625" style="9" hidden="1" customWidth="1"/>
    <col min="248" max="248" width="2.140625" style="9" customWidth="1"/>
    <col min="249" max="16384" width="0" style="9" hidden="1"/>
  </cols>
  <sheetData>
    <row r="1" spans="2:14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376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376"/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376"/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376"/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376"/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376"/>
    </row>
    <row r="11" spans="2:14" x14ac:dyDescent="0.2">
      <c r="B11" s="41" t="s">
        <v>26</v>
      </c>
      <c r="C11" s="10"/>
      <c r="D11" s="493" t="s">
        <v>365</v>
      </c>
      <c r="E11" s="71">
        <v>1</v>
      </c>
      <c r="F11" s="44">
        <v>2331154</v>
      </c>
      <c r="G11" s="45">
        <v>1939283</v>
      </c>
      <c r="H11" s="355">
        <f t="shared" ref="H11:H26" si="0">IF(AND(G11&gt; 0,F11&gt;0,F11&lt;=G11*6),F11/G11*100-100,"-")</f>
        <v>20.207004341295203</v>
      </c>
      <c r="I11" s="44">
        <v>15016184</v>
      </c>
      <c r="J11" s="45">
        <v>12847472</v>
      </c>
      <c r="K11" s="355">
        <f t="shared" ref="K11:K26" si="1">IF(AND(J11&gt; 0,I11&gt;0,I11&lt;=J11*6),I11/J11*100-100,"-")</f>
        <v>16.880457104712889</v>
      </c>
      <c r="L11" s="376"/>
    </row>
    <row r="12" spans="2:14" x14ac:dyDescent="0.2">
      <c r="B12" s="41" t="s">
        <v>26</v>
      </c>
      <c r="C12" s="10"/>
      <c r="D12" s="493" t="s">
        <v>366</v>
      </c>
      <c r="E12" s="71">
        <v>2</v>
      </c>
      <c r="F12" s="44">
        <v>868789</v>
      </c>
      <c r="G12" s="45">
        <v>921353</v>
      </c>
      <c r="H12" s="355">
        <f t="shared" si="0"/>
        <v>-5.7050880607107217</v>
      </c>
      <c r="I12" s="44">
        <v>5222286</v>
      </c>
      <c r="J12" s="45">
        <v>4870153</v>
      </c>
      <c r="K12" s="355">
        <f t="shared" si="1"/>
        <v>7.230429926944808</v>
      </c>
      <c r="L12" s="376"/>
    </row>
    <row r="13" spans="2:14" x14ac:dyDescent="0.2">
      <c r="B13" s="41" t="s">
        <v>26</v>
      </c>
      <c r="C13" s="10"/>
      <c r="D13" s="493" t="s">
        <v>367</v>
      </c>
      <c r="E13" s="71">
        <v>3</v>
      </c>
      <c r="F13" s="44">
        <v>856410</v>
      </c>
      <c r="G13" s="45">
        <v>685586</v>
      </c>
      <c r="H13" s="355">
        <f t="shared" si="0"/>
        <v>24.91649479423441</v>
      </c>
      <c r="I13" s="44">
        <v>4037117</v>
      </c>
      <c r="J13" s="45">
        <v>5300188</v>
      </c>
      <c r="K13" s="355">
        <f t="shared" si="1"/>
        <v>-23.830682987094036</v>
      </c>
      <c r="L13" s="376"/>
    </row>
    <row r="14" spans="2:14" x14ac:dyDescent="0.2">
      <c r="B14" s="41" t="s">
        <v>26</v>
      </c>
      <c r="C14" s="10"/>
      <c r="D14" s="493"/>
      <c r="E14" s="71">
        <v>4</v>
      </c>
      <c r="F14" s="44">
        <v>0</v>
      </c>
      <c r="G14" s="45">
        <v>0</v>
      </c>
      <c r="H14" s="355" t="str">
        <f t="shared" si="0"/>
        <v>-</v>
      </c>
      <c r="I14" s="44">
        <v>0</v>
      </c>
      <c r="J14" s="45">
        <v>0</v>
      </c>
      <c r="K14" s="355" t="str">
        <f t="shared" si="1"/>
        <v>-</v>
      </c>
      <c r="L14" s="376"/>
    </row>
    <row r="15" spans="2:14" x14ac:dyDescent="0.2">
      <c r="B15" s="41" t="s">
        <v>26</v>
      </c>
      <c r="C15" s="10"/>
      <c r="D15" s="493" t="s">
        <v>368</v>
      </c>
      <c r="E15" s="71">
        <v>5</v>
      </c>
      <c r="F15" s="44">
        <v>534480</v>
      </c>
      <c r="G15" s="45">
        <v>379561</v>
      </c>
      <c r="H15" s="355">
        <f t="shared" si="0"/>
        <v>40.815310319026452</v>
      </c>
      <c r="I15" s="44">
        <v>3816142</v>
      </c>
      <c r="J15" s="45">
        <v>2965472</v>
      </c>
      <c r="K15" s="355">
        <f t="shared" si="1"/>
        <v>28.685821346483806</v>
      </c>
      <c r="L15" s="376"/>
    </row>
    <row r="16" spans="2:14" x14ac:dyDescent="0.2">
      <c r="B16" s="41" t="s">
        <v>26</v>
      </c>
      <c r="C16" s="10"/>
      <c r="D16" s="493" t="s">
        <v>369</v>
      </c>
      <c r="E16" s="71">
        <v>6</v>
      </c>
      <c r="F16" s="44">
        <v>595532</v>
      </c>
      <c r="G16" s="45">
        <v>503257</v>
      </c>
      <c r="H16" s="355">
        <f t="shared" si="0"/>
        <v>18.335562148166844</v>
      </c>
      <c r="I16" s="44">
        <v>3963141</v>
      </c>
      <c r="J16" s="45">
        <v>2436506</v>
      </c>
      <c r="K16" s="355">
        <f t="shared" si="1"/>
        <v>62.656730580593688</v>
      </c>
      <c r="L16" s="376"/>
    </row>
    <row r="17" spans="1:12" x14ac:dyDescent="0.2">
      <c r="B17" s="41" t="s">
        <v>26</v>
      </c>
      <c r="C17" s="10"/>
      <c r="D17" s="493" t="s">
        <v>370</v>
      </c>
      <c r="E17" s="71">
        <v>7</v>
      </c>
      <c r="F17" s="44">
        <v>425298</v>
      </c>
      <c r="G17" s="45">
        <v>461431</v>
      </c>
      <c r="H17" s="355">
        <f t="shared" si="0"/>
        <v>-7.8306399006568626</v>
      </c>
      <c r="I17" s="44">
        <v>3053962</v>
      </c>
      <c r="J17" s="45">
        <v>2349541</v>
      </c>
      <c r="K17" s="355">
        <f t="shared" si="1"/>
        <v>29.981217608034939</v>
      </c>
      <c r="L17" s="376"/>
    </row>
    <row r="18" spans="1:12" x14ac:dyDescent="0.2">
      <c r="B18" s="41" t="s">
        <v>26</v>
      </c>
      <c r="C18" s="10"/>
      <c r="D18" s="493"/>
      <c r="E18" s="71">
        <v>8</v>
      </c>
      <c r="F18" s="44">
        <v>0</v>
      </c>
      <c r="G18" s="45">
        <v>0</v>
      </c>
      <c r="H18" s="355" t="str">
        <f t="shared" si="0"/>
        <v>-</v>
      </c>
      <c r="I18" s="44">
        <v>0</v>
      </c>
      <c r="J18" s="45">
        <v>0</v>
      </c>
      <c r="K18" s="355" t="str">
        <f t="shared" si="1"/>
        <v>-</v>
      </c>
      <c r="L18" s="376"/>
    </row>
    <row r="19" spans="1:12" x14ac:dyDescent="0.2">
      <c r="B19" s="41" t="s">
        <v>26</v>
      </c>
      <c r="C19" s="10"/>
      <c r="D19" s="493"/>
      <c r="E19" s="71">
        <v>9</v>
      </c>
      <c r="F19" s="44">
        <v>0</v>
      </c>
      <c r="G19" s="45">
        <v>0</v>
      </c>
      <c r="H19" s="355" t="str">
        <f t="shared" si="0"/>
        <v>-</v>
      </c>
      <c r="I19" s="44">
        <v>0</v>
      </c>
      <c r="J19" s="45">
        <v>0</v>
      </c>
      <c r="K19" s="355" t="str">
        <f t="shared" si="1"/>
        <v>-</v>
      </c>
      <c r="L19" s="376"/>
    </row>
    <row r="20" spans="1:12" x14ac:dyDescent="0.2">
      <c r="B20" s="41" t="s">
        <v>26</v>
      </c>
      <c r="C20" s="10"/>
      <c r="D20" s="493"/>
      <c r="E20" s="71">
        <v>10</v>
      </c>
      <c r="F20" s="44">
        <v>0</v>
      </c>
      <c r="G20" s="45">
        <v>0</v>
      </c>
      <c r="H20" s="355" t="str">
        <f t="shared" si="0"/>
        <v>-</v>
      </c>
      <c r="I20" s="44">
        <v>0</v>
      </c>
      <c r="J20" s="45">
        <v>0</v>
      </c>
      <c r="K20" s="355" t="str">
        <f t="shared" si="1"/>
        <v>-</v>
      </c>
      <c r="L20" s="376"/>
    </row>
    <row r="21" spans="1:12" x14ac:dyDescent="0.2">
      <c r="B21" s="41" t="s">
        <v>26</v>
      </c>
      <c r="C21" s="10"/>
      <c r="D21" s="493" t="s">
        <v>194</v>
      </c>
      <c r="E21" s="71">
        <v>11</v>
      </c>
      <c r="F21" s="44">
        <v>1256124</v>
      </c>
      <c r="G21" s="45">
        <v>1950725</v>
      </c>
      <c r="H21" s="355">
        <f t="shared" si="0"/>
        <v>-35.607325481551726</v>
      </c>
      <c r="I21" s="44">
        <v>6745782</v>
      </c>
      <c r="J21" s="45">
        <v>10914352</v>
      </c>
      <c r="K21" s="355">
        <f t="shared" si="1"/>
        <v>-38.19347222812678</v>
      </c>
      <c r="L21" s="376"/>
    </row>
    <row r="22" spans="1:12" x14ac:dyDescent="0.2">
      <c r="B22" s="41" t="s">
        <v>26</v>
      </c>
      <c r="C22" s="10"/>
      <c r="D22" s="493"/>
      <c r="E22" s="71">
        <v>12</v>
      </c>
      <c r="F22" s="44">
        <v>0</v>
      </c>
      <c r="G22" s="45">
        <v>0</v>
      </c>
      <c r="H22" s="355" t="str">
        <f t="shared" si="0"/>
        <v>-</v>
      </c>
      <c r="I22" s="44">
        <v>0</v>
      </c>
      <c r="J22" s="45">
        <v>0</v>
      </c>
      <c r="K22" s="355" t="str">
        <f t="shared" si="1"/>
        <v>-</v>
      </c>
      <c r="L22" s="376"/>
    </row>
    <row r="23" spans="1:12" x14ac:dyDescent="0.2">
      <c r="B23" s="41" t="s">
        <v>26</v>
      </c>
      <c r="C23" s="10"/>
      <c r="D23" s="493"/>
      <c r="E23" s="71">
        <v>13</v>
      </c>
      <c r="F23" s="44">
        <v>0</v>
      </c>
      <c r="G23" s="45">
        <v>0</v>
      </c>
      <c r="H23" s="355" t="str">
        <f t="shared" si="0"/>
        <v>-</v>
      </c>
      <c r="I23" s="44">
        <v>0</v>
      </c>
      <c r="J23" s="45">
        <v>0</v>
      </c>
      <c r="K23" s="355" t="str">
        <f t="shared" si="1"/>
        <v>-</v>
      </c>
      <c r="L23" s="376"/>
    </row>
    <row r="24" spans="1:12" x14ac:dyDescent="0.2">
      <c r="B24" s="41" t="s">
        <v>26</v>
      </c>
      <c r="C24" s="10"/>
      <c r="D24" s="493"/>
      <c r="E24" s="71">
        <v>14</v>
      </c>
      <c r="F24" s="44">
        <v>0</v>
      </c>
      <c r="G24" s="45">
        <v>0</v>
      </c>
      <c r="H24" s="355" t="str">
        <f t="shared" si="0"/>
        <v>-</v>
      </c>
      <c r="I24" s="44">
        <v>0</v>
      </c>
      <c r="J24" s="45">
        <v>0</v>
      </c>
      <c r="K24" s="355" t="str">
        <f t="shared" si="1"/>
        <v>-</v>
      </c>
      <c r="L24" s="376"/>
    </row>
    <row r="25" spans="1:12" x14ac:dyDescent="0.2">
      <c r="B25" s="41" t="s">
        <v>26</v>
      </c>
      <c r="C25" s="10"/>
      <c r="D25" s="493"/>
      <c r="E25" s="71">
        <v>15</v>
      </c>
      <c r="F25" s="44">
        <v>0</v>
      </c>
      <c r="G25" s="45">
        <v>0</v>
      </c>
      <c r="H25" s="355" t="str">
        <f t="shared" si="0"/>
        <v>-</v>
      </c>
      <c r="I25" s="44">
        <v>0</v>
      </c>
      <c r="J25" s="45">
        <v>0</v>
      </c>
      <c r="K25" s="355" t="str">
        <f t="shared" si="1"/>
        <v>-</v>
      </c>
      <c r="L25" s="376"/>
    </row>
    <row r="26" spans="1:12" x14ac:dyDescent="0.2">
      <c r="B26" s="41" t="s">
        <v>26</v>
      </c>
      <c r="C26" s="10"/>
      <c r="D26" s="493"/>
      <c r="E26" s="71">
        <v>16</v>
      </c>
      <c r="F26" s="44">
        <v>0</v>
      </c>
      <c r="G26" s="45">
        <v>0</v>
      </c>
      <c r="H26" s="355" t="str">
        <f t="shared" si="0"/>
        <v>-</v>
      </c>
      <c r="I26" s="44">
        <v>0</v>
      </c>
      <c r="J26" s="45">
        <v>0</v>
      </c>
      <c r="K26" s="355" t="str">
        <f t="shared" si="1"/>
        <v>-</v>
      </c>
      <c r="L26" s="376"/>
    </row>
    <row r="27" spans="1:12" x14ac:dyDescent="0.2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355" t="str">
        <f t="shared" ref="H27:H36" si="2">IF(AND(G27&gt; 0,F27&gt;0,F27&lt;=G27*6),F27/G27*100-100,"-")</f>
        <v>-</v>
      </c>
      <c r="I27" s="44">
        <v>0</v>
      </c>
      <c r="J27" s="45">
        <v>0</v>
      </c>
      <c r="K27" s="355" t="str">
        <f t="shared" ref="K27:K36" si="3">IF(AND(J27&gt; 0,I27&gt;0,I27&lt;=J27*6),I27/J27*100-100,"-")</f>
        <v>-</v>
      </c>
      <c r="L27" s="376"/>
    </row>
    <row r="28" spans="1:12" x14ac:dyDescent="0.2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355" t="str">
        <f t="shared" si="2"/>
        <v>-</v>
      </c>
      <c r="I28" s="44">
        <v>0</v>
      </c>
      <c r="J28" s="45">
        <v>0</v>
      </c>
      <c r="K28" s="355" t="str">
        <f t="shared" si="3"/>
        <v>-</v>
      </c>
      <c r="L28" s="376"/>
    </row>
    <row r="29" spans="1:12" x14ac:dyDescent="0.2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355" t="str">
        <f t="shared" si="2"/>
        <v>-</v>
      </c>
      <c r="I29" s="44">
        <v>0</v>
      </c>
      <c r="J29" s="45">
        <v>0</v>
      </c>
      <c r="K29" s="355" t="str">
        <f t="shared" si="3"/>
        <v>-</v>
      </c>
      <c r="L29" s="376"/>
    </row>
    <row r="30" spans="1:12" s="51" customFormat="1" x14ac:dyDescent="0.2">
      <c r="A30" s="9"/>
      <c r="B30" s="72" t="s">
        <v>35</v>
      </c>
      <c r="C30" s="73" t="s">
        <v>46</v>
      </c>
      <c r="D30" s="73"/>
      <c r="E30" s="74">
        <v>20</v>
      </c>
      <c r="F30" s="75">
        <v>6867787</v>
      </c>
      <c r="G30" s="75">
        <v>6841196</v>
      </c>
      <c r="H30" s="357">
        <f t="shared" si="2"/>
        <v>0.38868934613188344</v>
      </c>
      <c r="I30" s="75">
        <v>41854614</v>
      </c>
      <c r="J30" s="75">
        <v>41683684</v>
      </c>
      <c r="K30" s="357">
        <f t="shared" si="3"/>
        <v>0.41006452308774044</v>
      </c>
    </row>
    <row r="31" spans="1:12" x14ac:dyDescent="0.2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355" t="str">
        <f t="shared" si="2"/>
        <v>-</v>
      </c>
      <c r="I31" s="80">
        <v>0</v>
      </c>
      <c r="J31" s="45">
        <v>0</v>
      </c>
      <c r="K31" s="355" t="str">
        <f t="shared" si="3"/>
        <v>-</v>
      </c>
    </row>
    <row r="32" spans="1:12" x14ac:dyDescent="0.2">
      <c r="B32" s="76" t="s">
        <v>26</v>
      </c>
      <c r="C32" s="77" t="s">
        <v>48</v>
      </c>
      <c r="D32" s="78"/>
      <c r="E32" s="79">
        <v>22</v>
      </c>
      <c r="F32" s="80">
        <v>148990</v>
      </c>
      <c r="G32" s="80">
        <v>154389</v>
      </c>
      <c r="H32" s="355">
        <f t="shared" si="2"/>
        <v>-3.4970107974013729</v>
      </c>
      <c r="I32" s="80">
        <v>916329</v>
      </c>
      <c r="J32" s="80">
        <v>954519</v>
      </c>
      <c r="K32" s="355">
        <f t="shared" si="3"/>
        <v>-4.0009680268281613</v>
      </c>
    </row>
    <row r="33" spans="1:11" x14ac:dyDescent="0.2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355" t="str">
        <f t="shared" si="2"/>
        <v>-</v>
      </c>
      <c r="I33" s="80">
        <v>0</v>
      </c>
      <c r="J33" s="80">
        <v>105961</v>
      </c>
      <c r="K33" s="355" t="str">
        <f t="shared" si="3"/>
        <v>-</v>
      </c>
    </row>
    <row r="34" spans="1:11" s="51" customFormat="1" x14ac:dyDescent="0.2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7016777</v>
      </c>
      <c r="G34" s="75">
        <f>G30+G31+G32-G33</f>
        <v>6995585</v>
      </c>
      <c r="H34" s="357">
        <f t="shared" si="2"/>
        <v>0.30293392189501844</v>
      </c>
      <c r="I34" s="75">
        <f>I30+I31+I32-I33</f>
        <v>42770943</v>
      </c>
      <c r="J34" s="75">
        <f>J30+J31+J32-J33</f>
        <v>42532242</v>
      </c>
      <c r="K34" s="357">
        <f t="shared" si="3"/>
        <v>0.56122364769765909</v>
      </c>
    </row>
    <row r="35" spans="1:11" x14ac:dyDescent="0.2">
      <c r="B35" s="84" t="s">
        <v>26</v>
      </c>
      <c r="C35" s="500" t="s">
        <v>358</v>
      </c>
      <c r="D35" s="78"/>
      <c r="E35" s="79">
        <v>25</v>
      </c>
      <c r="F35" s="80">
        <f>F36-F34</f>
        <v>-162</v>
      </c>
      <c r="G35" s="80">
        <f>G36-G34</f>
        <v>-503</v>
      </c>
      <c r="H35" s="382" t="s">
        <v>49</v>
      </c>
      <c r="I35" s="80">
        <f>I36-I34</f>
        <v>31727</v>
      </c>
      <c r="J35" s="80">
        <f>J36-J34</f>
        <v>3230</v>
      </c>
      <c r="K35" s="382" t="s">
        <v>49</v>
      </c>
    </row>
    <row r="36" spans="1:11" s="51" customFormat="1" x14ac:dyDescent="0.2">
      <c r="A36" s="9"/>
      <c r="B36" s="85" t="s">
        <v>35</v>
      </c>
      <c r="C36" s="82" t="s">
        <v>52</v>
      </c>
      <c r="D36" s="83"/>
      <c r="E36" s="74">
        <v>26</v>
      </c>
      <c r="F36" s="75">
        <v>7016615</v>
      </c>
      <c r="G36" s="75">
        <v>6995082</v>
      </c>
      <c r="H36" s="357">
        <f t="shared" si="2"/>
        <v>0.30783055866965015</v>
      </c>
      <c r="I36" s="75">
        <v>42802670</v>
      </c>
      <c r="J36" s="75">
        <v>42535472</v>
      </c>
      <c r="K36" s="357">
        <f t="shared" si="3"/>
        <v>0.62817687787737952</v>
      </c>
    </row>
    <row r="37" spans="1:11" ht="7.5" customHeight="1" x14ac:dyDescent="0.2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">
      <c r="A38" s="9"/>
    </row>
    <row r="39" spans="1:11" s="67" customFormat="1" x14ac:dyDescent="0.2">
      <c r="A39" s="9"/>
      <c r="B39" s="67" t="s">
        <v>357</v>
      </c>
    </row>
    <row r="40" spans="1:11" hidden="1" x14ac:dyDescent="0.2"/>
  </sheetData>
  <phoneticPr fontId="0" type="noConversion"/>
  <hyperlinks>
    <hyperlink ref="K1" location="Inhalt!F16" display="Inhalt!F16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1:N36"/>
  <sheetViews>
    <sheetView showRowColHeaders="0" zoomScale="92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12" width="1.140625" style="9" customWidth="1"/>
    <col min="13" max="16384" width="0" style="9" hidden="1"/>
  </cols>
  <sheetData>
    <row r="1" spans="2:14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15" t="s">
        <v>53</v>
      </c>
      <c r="C3" s="15"/>
      <c r="K3" s="16" t="s">
        <v>54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93" t="s">
        <v>365</v>
      </c>
      <c r="E11" s="71">
        <v>1</v>
      </c>
      <c r="F11" s="377">
        <v>259.60000000000002</v>
      </c>
      <c r="G11" s="377">
        <v>410.82</v>
      </c>
      <c r="H11" s="355">
        <f>IF(AND(G11&lt;&gt;"-",F11&lt;&gt;"-"),IF((F11&lt;=G11*6),F11/G11*100-100,"-"),"-")</f>
        <v>-36.809308212842609</v>
      </c>
      <c r="I11" s="377">
        <v>255.73</v>
      </c>
      <c r="J11" s="377">
        <v>422.53</v>
      </c>
      <c r="K11" s="355">
        <f>IF(AND(J11&lt;&gt;"-",I11&lt;&gt;"-"),IF((I11&lt;=J11*6),I11/J11*100-100,"-"),"-")</f>
        <v>-39.47648687667148</v>
      </c>
    </row>
    <row r="12" spans="2:14" x14ac:dyDescent="0.2">
      <c r="B12" s="41" t="s">
        <v>26</v>
      </c>
      <c r="C12" s="10"/>
      <c r="D12" s="42" t="s">
        <v>366</v>
      </c>
      <c r="E12" s="71">
        <v>2</v>
      </c>
      <c r="F12" s="377">
        <v>263.04000000000002</v>
      </c>
      <c r="G12" s="377">
        <v>437.47</v>
      </c>
      <c r="H12" s="355">
        <f t="shared" ref="H12:H27" si="0">IF(AND(G12&lt;&gt;"-",F12&lt;&gt;"-"),IF((F12&lt;=G12*6),F12/G12*100-100,"-"),"-")</f>
        <v>-39.872448396461465</v>
      </c>
      <c r="I12" s="377">
        <v>297.45999999999998</v>
      </c>
      <c r="J12" s="377">
        <v>441.08</v>
      </c>
      <c r="K12" s="355">
        <f t="shared" ref="K12:K27" si="1">IF(AND(J12&lt;&gt;"-",I12&lt;&gt;"-"),IF((I12&lt;=J12*6),I12/J12*100-100,"-"),"-")</f>
        <v>-32.560986669084983</v>
      </c>
    </row>
    <row r="13" spans="2:14" x14ac:dyDescent="0.2">
      <c r="B13" s="41" t="s">
        <v>26</v>
      </c>
      <c r="C13" s="10"/>
      <c r="D13" s="42" t="s">
        <v>367</v>
      </c>
      <c r="E13" s="71">
        <v>3</v>
      </c>
      <c r="F13" s="377">
        <v>245.04</v>
      </c>
      <c r="G13" s="377">
        <v>453.8</v>
      </c>
      <c r="H13" s="355">
        <f t="shared" si="0"/>
        <v>-46.002644336712208</v>
      </c>
      <c r="I13" s="377">
        <v>280.82</v>
      </c>
      <c r="J13" s="377">
        <v>446.72</v>
      </c>
      <c r="K13" s="355">
        <f t="shared" si="1"/>
        <v>-37.137356733524364</v>
      </c>
    </row>
    <row r="14" spans="2:14" x14ac:dyDescent="0.2">
      <c r="B14" s="41" t="s">
        <v>26</v>
      </c>
      <c r="C14" s="10"/>
      <c r="D14" s="42"/>
      <c r="E14" s="71">
        <v>4</v>
      </c>
      <c r="F14" s="377" t="s">
        <v>49</v>
      </c>
      <c r="G14" s="377" t="s">
        <v>49</v>
      </c>
      <c r="H14" s="355" t="str">
        <f t="shared" si="0"/>
        <v>-</v>
      </c>
      <c r="I14" s="377" t="s">
        <v>49</v>
      </c>
      <c r="J14" s="377" t="s">
        <v>49</v>
      </c>
      <c r="K14" s="355" t="str">
        <f t="shared" si="1"/>
        <v>-</v>
      </c>
    </row>
    <row r="15" spans="2:14" x14ac:dyDescent="0.2">
      <c r="B15" s="41" t="s">
        <v>26</v>
      </c>
      <c r="C15" s="10"/>
      <c r="D15" s="42" t="s">
        <v>368</v>
      </c>
      <c r="E15" s="71">
        <v>5</v>
      </c>
      <c r="F15" s="377">
        <v>219.85</v>
      </c>
      <c r="G15" s="377">
        <v>485.23</v>
      </c>
      <c r="H15" s="355">
        <f t="shared" si="0"/>
        <v>-54.691589555468546</v>
      </c>
      <c r="I15" s="377">
        <v>309.42</v>
      </c>
      <c r="J15" s="377">
        <v>456.28</v>
      </c>
      <c r="K15" s="355">
        <f t="shared" si="1"/>
        <v>-32.186376786183914</v>
      </c>
    </row>
    <row r="16" spans="2:14" x14ac:dyDescent="0.2">
      <c r="B16" s="41" t="s">
        <v>26</v>
      </c>
      <c r="C16" s="10"/>
      <c r="D16" s="42" t="s">
        <v>369</v>
      </c>
      <c r="E16" s="71">
        <v>6</v>
      </c>
      <c r="F16" s="377">
        <v>243.23</v>
      </c>
      <c r="G16" s="377">
        <v>468.59</v>
      </c>
      <c r="H16" s="355">
        <f t="shared" si="0"/>
        <v>-48.093215817665758</v>
      </c>
      <c r="I16" s="377">
        <v>297.33999999999997</v>
      </c>
      <c r="J16" s="377">
        <v>454.48</v>
      </c>
      <c r="K16" s="355">
        <f t="shared" si="1"/>
        <v>-34.575778912163358</v>
      </c>
    </row>
    <row r="17" spans="2:11" x14ac:dyDescent="0.2">
      <c r="B17" s="41" t="s">
        <v>26</v>
      </c>
      <c r="C17" s="10"/>
      <c r="D17" s="493" t="s">
        <v>370</v>
      </c>
      <c r="E17" s="71">
        <v>7</v>
      </c>
      <c r="F17" s="377">
        <v>275.31</v>
      </c>
      <c r="G17" s="377">
        <v>459.17</v>
      </c>
      <c r="H17" s="355">
        <f t="shared" si="0"/>
        <v>-40.041814578478565</v>
      </c>
      <c r="I17" s="377">
        <v>326.54000000000002</v>
      </c>
      <c r="J17" s="377">
        <v>449.32</v>
      </c>
      <c r="K17" s="355">
        <f t="shared" si="1"/>
        <v>-27.325736668743872</v>
      </c>
    </row>
    <row r="18" spans="2:11" x14ac:dyDescent="0.2">
      <c r="B18" s="41" t="s">
        <v>26</v>
      </c>
      <c r="C18" s="10"/>
      <c r="D18" s="493"/>
      <c r="E18" s="71">
        <v>8</v>
      </c>
      <c r="F18" s="377" t="s">
        <v>49</v>
      </c>
      <c r="G18" s="377" t="s">
        <v>49</v>
      </c>
      <c r="H18" s="355" t="str">
        <f t="shared" si="0"/>
        <v>-</v>
      </c>
      <c r="I18" s="377" t="s">
        <v>49</v>
      </c>
      <c r="J18" s="377" t="s">
        <v>49</v>
      </c>
      <c r="K18" s="355" t="str">
        <f t="shared" si="1"/>
        <v>-</v>
      </c>
    </row>
    <row r="19" spans="2:11" x14ac:dyDescent="0.2">
      <c r="B19" s="41" t="s">
        <v>26</v>
      </c>
      <c r="C19" s="10"/>
      <c r="D19" s="42"/>
      <c r="E19" s="71">
        <v>9</v>
      </c>
      <c r="F19" s="377" t="s">
        <v>49</v>
      </c>
      <c r="G19" s="377" t="s">
        <v>49</v>
      </c>
      <c r="H19" s="355" t="str">
        <f t="shared" si="0"/>
        <v>-</v>
      </c>
      <c r="I19" s="377" t="s">
        <v>49</v>
      </c>
      <c r="J19" s="377" t="s">
        <v>49</v>
      </c>
      <c r="K19" s="355" t="str">
        <f t="shared" si="1"/>
        <v>-</v>
      </c>
    </row>
    <row r="20" spans="2:11" x14ac:dyDescent="0.2">
      <c r="B20" s="41" t="s">
        <v>26</v>
      </c>
      <c r="C20" s="10"/>
      <c r="D20" s="42"/>
      <c r="E20" s="71">
        <v>10</v>
      </c>
      <c r="F20" s="377" t="s">
        <v>49</v>
      </c>
      <c r="G20" s="377" t="s">
        <v>49</v>
      </c>
      <c r="H20" s="355" t="str">
        <f t="shared" si="0"/>
        <v>-</v>
      </c>
      <c r="I20" s="377" t="s">
        <v>49</v>
      </c>
      <c r="J20" s="377" t="s">
        <v>49</v>
      </c>
      <c r="K20" s="355" t="str">
        <f t="shared" si="1"/>
        <v>-</v>
      </c>
    </row>
    <row r="21" spans="2:11" x14ac:dyDescent="0.2">
      <c r="B21" s="41" t="s">
        <v>26</v>
      </c>
      <c r="C21" s="10"/>
      <c r="D21" s="42" t="s">
        <v>194</v>
      </c>
      <c r="E21" s="71">
        <v>11</v>
      </c>
      <c r="F21" s="377">
        <v>245.61</v>
      </c>
      <c r="G21" s="377">
        <v>440.46</v>
      </c>
      <c r="H21" s="355">
        <f t="shared" si="0"/>
        <v>-44.237842255823459</v>
      </c>
      <c r="I21" s="377">
        <v>293.32</v>
      </c>
      <c r="J21" s="377">
        <v>435.45</v>
      </c>
      <c r="K21" s="355">
        <f t="shared" si="1"/>
        <v>-32.639797910207832</v>
      </c>
    </row>
    <row r="22" spans="2:11" x14ac:dyDescent="0.2">
      <c r="B22" s="41" t="s">
        <v>26</v>
      </c>
      <c r="C22" s="10"/>
      <c r="D22" s="42"/>
      <c r="E22" s="71">
        <v>12</v>
      </c>
      <c r="F22" s="377" t="s">
        <v>49</v>
      </c>
      <c r="G22" s="377" t="s">
        <v>49</v>
      </c>
      <c r="H22" s="355" t="str">
        <f t="shared" si="0"/>
        <v>-</v>
      </c>
      <c r="I22" s="377" t="s">
        <v>49</v>
      </c>
      <c r="J22" s="377" t="s">
        <v>49</v>
      </c>
      <c r="K22" s="355" t="str">
        <f t="shared" si="1"/>
        <v>-</v>
      </c>
    </row>
    <row r="23" spans="2:11" x14ac:dyDescent="0.2">
      <c r="B23" s="41" t="s">
        <v>26</v>
      </c>
      <c r="C23" s="10"/>
      <c r="D23" s="42"/>
      <c r="E23" s="71">
        <v>13</v>
      </c>
      <c r="F23" s="377" t="s">
        <v>49</v>
      </c>
      <c r="G23" s="377" t="s">
        <v>49</v>
      </c>
      <c r="H23" s="355" t="str">
        <f t="shared" si="0"/>
        <v>-</v>
      </c>
      <c r="I23" s="377" t="s">
        <v>49</v>
      </c>
      <c r="J23" s="377" t="s">
        <v>49</v>
      </c>
      <c r="K23" s="355" t="str">
        <f t="shared" si="1"/>
        <v>-</v>
      </c>
    </row>
    <row r="24" spans="2:11" x14ac:dyDescent="0.2">
      <c r="B24" s="41" t="s">
        <v>26</v>
      </c>
      <c r="C24" s="10"/>
      <c r="D24" s="493"/>
      <c r="E24" s="71">
        <v>14</v>
      </c>
      <c r="F24" s="377" t="s">
        <v>49</v>
      </c>
      <c r="G24" s="377" t="s">
        <v>49</v>
      </c>
      <c r="H24" s="355" t="str">
        <f t="shared" si="0"/>
        <v>-</v>
      </c>
      <c r="I24" s="377" t="s">
        <v>49</v>
      </c>
      <c r="J24" s="377" t="s">
        <v>49</v>
      </c>
      <c r="K24" s="355" t="str">
        <f t="shared" si="1"/>
        <v>-</v>
      </c>
    </row>
    <row r="25" spans="2:11" x14ac:dyDescent="0.2">
      <c r="B25" s="41" t="s">
        <v>26</v>
      </c>
      <c r="C25" s="10"/>
      <c r="D25" s="42"/>
      <c r="E25" s="71">
        <v>15</v>
      </c>
      <c r="F25" s="377" t="s">
        <v>49</v>
      </c>
      <c r="G25" s="377" t="s">
        <v>49</v>
      </c>
      <c r="H25" s="355" t="str">
        <f t="shared" si="0"/>
        <v>-</v>
      </c>
      <c r="I25" s="377" t="s">
        <v>49</v>
      </c>
      <c r="J25" s="377" t="s">
        <v>49</v>
      </c>
      <c r="K25" s="355" t="str">
        <f t="shared" si="1"/>
        <v>-</v>
      </c>
    </row>
    <row r="26" spans="2:11" x14ac:dyDescent="0.2">
      <c r="B26" s="41" t="s">
        <v>26</v>
      </c>
      <c r="C26" s="10"/>
      <c r="D26" s="42"/>
      <c r="E26" s="71">
        <v>16</v>
      </c>
      <c r="F26" s="377" t="s">
        <v>49</v>
      </c>
      <c r="G26" s="377" t="s">
        <v>49</v>
      </c>
      <c r="H26" s="355" t="str">
        <f t="shared" si="0"/>
        <v>-</v>
      </c>
      <c r="I26" s="377" t="s">
        <v>49</v>
      </c>
      <c r="J26" s="377" t="s">
        <v>49</v>
      </c>
      <c r="K26" s="355" t="str">
        <f t="shared" si="1"/>
        <v>-</v>
      </c>
    </row>
    <row r="27" spans="2:11" x14ac:dyDescent="0.2">
      <c r="B27" s="41" t="s">
        <v>26</v>
      </c>
      <c r="C27" s="10"/>
      <c r="D27" s="42"/>
      <c r="E27" s="71">
        <v>17</v>
      </c>
      <c r="F27" s="377" t="s">
        <v>49</v>
      </c>
      <c r="G27" s="377" t="s">
        <v>49</v>
      </c>
      <c r="H27" s="355" t="str">
        <f t="shared" si="0"/>
        <v>-</v>
      </c>
      <c r="I27" s="377" t="s">
        <v>49</v>
      </c>
      <c r="J27" s="377" t="s">
        <v>49</v>
      </c>
      <c r="K27" s="355" t="str">
        <f t="shared" si="1"/>
        <v>-</v>
      </c>
    </row>
    <row r="28" spans="2:11" x14ac:dyDescent="0.2">
      <c r="B28" s="41" t="s">
        <v>26</v>
      </c>
      <c r="C28" s="10"/>
      <c r="D28" s="42"/>
      <c r="E28" s="71">
        <v>18</v>
      </c>
      <c r="F28" s="377" t="s">
        <v>49</v>
      </c>
      <c r="G28" s="377" t="s">
        <v>49</v>
      </c>
      <c r="H28" s="355" t="str">
        <f>IF(AND(G28&lt;&gt;"-",F28&lt;&gt;"-"),IF((F28&lt;=G28*6),F28/G28*100-100,"-"),"-")</f>
        <v>-</v>
      </c>
      <c r="I28" s="377" t="s">
        <v>49</v>
      </c>
      <c r="J28" s="377" t="s">
        <v>49</v>
      </c>
      <c r="K28" s="355" t="str">
        <f>IF(AND(J28&lt;&gt;"-",I28&lt;&gt;"-"),IF((I28&lt;=J28*6),I28/J28*100-100,"-"),"-")</f>
        <v>-</v>
      </c>
    </row>
    <row r="29" spans="2:11" x14ac:dyDescent="0.2">
      <c r="B29" s="41" t="s">
        <v>26</v>
      </c>
      <c r="C29" s="10"/>
      <c r="D29" s="42"/>
      <c r="E29" s="38">
        <v>19</v>
      </c>
      <c r="F29" s="377" t="s">
        <v>49</v>
      </c>
      <c r="G29" s="377" t="s">
        <v>49</v>
      </c>
      <c r="H29" s="355" t="str">
        <f>IF(AND(G29&lt;&gt;"-",F29&lt;&gt;"-"),IF((F29&lt;=G29*6),F29/G29*100-100,"-"),"-")</f>
        <v>-</v>
      </c>
      <c r="I29" s="377" t="s">
        <v>49</v>
      </c>
      <c r="J29" s="377" t="s">
        <v>49</v>
      </c>
      <c r="K29" s="355" t="str">
        <f>IF(AND(J29&lt;&gt;"-",I29&lt;&gt;"-"),IF((I29&lt;=J29*6),I29/J29*100-100,"-"),"-")</f>
        <v>-</v>
      </c>
    </row>
    <row r="30" spans="2:11" x14ac:dyDescent="0.2">
      <c r="B30" s="72" t="s">
        <v>35</v>
      </c>
      <c r="C30" s="73" t="s">
        <v>46</v>
      </c>
      <c r="D30" s="73"/>
      <c r="E30" s="74">
        <v>20</v>
      </c>
      <c r="F30" s="378">
        <v>252.12</v>
      </c>
      <c r="G30" s="378">
        <v>438.81</v>
      </c>
      <c r="H30" s="385">
        <f>IF(AND(G30&lt;&gt;"-",F30&lt;&gt;"-"),IF((F30&lt;=G30*6),F30/G30*100-100,"-"),"-")</f>
        <v>-42.544609284200455</v>
      </c>
      <c r="I30" s="378">
        <v>283.42</v>
      </c>
      <c r="J30" s="378">
        <v>436.94</v>
      </c>
      <c r="K30" s="385">
        <f>IF(AND(J30&lt;&gt;"-",I30&lt;&gt;"-"),IF((I30&lt;=J30*6),I30/J30*100-100,"-"),"-")</f>
        <v>-35.135258845608092</v>
      </c>
    </row>
    <row r="31" spans="2:11" x14ac:dyDescent="0.2">
      <c r="B31" s="76" t="s">
        <v>26</v>
      </c>
      <c r="C31" s="77" t="s">
        <v>47</v>
      </c>
      <c r="D31" s="78"/>
      <c r="E31" s="79">
        <v>21</v>
      </c>
      <c r="F31" s="377" t="s">
        <v>49</v>
      </c>
      <c r="G31" s="377" t="s">
        <v>49</v>
      </c>
      <c r="H31" s="355" t="str">
        <f>IF(AND(G31&lt;&gt;"-",F31&lt;&gt;"-"),IF((F31&lt;=G31*6),F31/G31*100-100,"-"),"-")</f>
        <v>-</v>
      </c>
      <c r="I31" s="377" t="s">
        <v>49</v>
      </c>
      <c r="J31" s="377" t="s">
        <v>49</v>
      </c>
      <c r="K31" s="355" t="str">
        <f>IF(AND(J31&lt;&gt;"-",I31&lt;&gt;"-"),IF((I31&lt;=J31*6),I31/J31*100-100,"-"),"-")</f>
        <v>-</v>
      </c>
    </row>
    <row r="32" spans="2:11" x14ac:dyDescent="0.2">
      <c r="B32" s="86" t="s">
        <v>35</v>
      </c>
      <c r="C32" s="82" t="s">
        <v>56</v>
      </c>
      <c r="D32" s="83"/>
      <c r="E32" s="74">
        <v>22</v>
      </c>
      <c r="F32" s="378">
        <v>252.12</v>
      </c>
      <c r="G32" s="378">
        <v>438.81</v>
      </c>
      <c r="H32" s="385">
        <f>IF(AND(G32&lt;&gt;"-",F32&lt;&gt;"-"),IF((F32&lt;=G32*6),F32/G32*100-100,"-"),"-")</f>
        <v>-42.544609284200455</v>
      </c>
      <c r="I32" s="378">
        <v>283.42</v>
      </c>
      <c r="J32" s="378">
        <v>436.94</v>
      </c>
      <c r="K32" s="385">
        <f>IF(AND(J32&lt;&gt;"-",I32&lt;&gt;"-"),IF((I32&lt;=J32*6),I32/J32*100-100,"-"),"-")</f>
        <v>-35.135258845608092</v>
      </c>
    </row>
    <row r="33" spans="2:11" x14ac:dyDescent="0.2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">
      <c r="B34" s="67"/>
      <c r="H34" s="67"/>
    </row>
    <row r="35" spans="2:11" x14ac:dyDescent="0.2"/>
    <row r="36" spans="2:11" hidden="1" x14ac:dyDescent="0.2"/>
  </sheetData>
  <phoneticPr fontId="0" type="noConversion"/>
  <hyperlinks>
    <hyperlink ref="K1" location="Inhalt!F17" display="Inhalt!F17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K38"/>
  <sheetViews>
    <sheetView showRowColHeaders="0" zoomScale="87" workbookViewId="0">
      <selection activeCell="K1" sqref="K1"/>
    </sheetView>
  </sheetViews>
  <sheetFormatPr baseColWidth="10" defaultColWidth="0" defaultRowHeight="12.75" zeroHeight="1" x14ac:dyDescent="0.2"/>
  <cols>
    <col min="1" max="1" width="7.7109375" style="9" customWidth="1"/>
    <col min="2" max="2" width="3.5703125" style="9" customWidth="1"/>
    <col min="3" max="3" width="2.28515625" style="9" customWidth="1"/>
    <col min="4" max="4" width="32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1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</row>
    <row r="2" spans="2:11" ht="7.5" customHeight="1" x14ac:dyDescent="0.25">
      <c r="B2" s="10"/>
      <c r="C2" s="11"/>
      <c r="G2" s="12"/>
      <c r="I2" s="13"/>
      <c r="K2" s="14"/>
    </row>
    <row r="3" spans="2:11" x14ac:dyDescent="0.2">
      <c r="B3" s="15" t="s">
        <v>57</v>
      </c>
      <c r="C3" s="15"/>
      <c r="K3" s="16" t="s">
        <v>7</v>
      </c>
    </row>
    <row r="4" spans="2:11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">
      <c r="B11" s="41" t="s">
        <v>26</v>
      </c>
      <c r="C11" s="89"/>
      <c r="D11" s="63" t="s">
        <v>52</v>
      </c>
      <c r="E11" s="41">
        <v>1</v>
      </c>
      <c r="F11" s="361">
        <v>7016615</v>
      </c>
      <c r="G11" s="53">
        <v>6995082</v>
      </c>
      <c r="H11" s="94">
        <f>IF(AND(G11&gt; 0,F11&gt;0,F11&lt;=G11*6),F11/G11*100-100,"-")</f>
        <v>0.30783055866965015</v>
      </c>
      <c r="I11" s="361">
        <v>42802670</v>
      </c>
      <c r="J11" s="53">
        <v>42535472</v>
      </c>
      <c r="K11" s="94">
        <f>IF(AND(J11&gt; 0,I11&gt;0,I11&lt;=J11*6),I11/J11*100-100,"-")</f>
        <v>0.62817687787737952</v>
      </c>
    </row>
    <row r="12" spans="2:11" x14ac:dyDescent="0.2">
      <c r="B12" s="41" t="s">
        <v>0</v>
      </c>
      <c r="C12" s="89"/>
      <c r="D12" s="42"/>
      <c r="E12" s="71" t="s">
        <v>0</v>
      </c>
      <c r="F12" s="362"/>
      <c r="G12" s="45"/>
      <c r="H12" s="90"/>
      <c r="I12" s="362"/>
      <c r="J12" s="45"/>
      <c r="K12" s="90"/>
    </row>
    <row r="13" spans="2:11" x14ac:dyDescent="0.2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">
      <c r="B14" s="32" t="s">
        <v>26</v>
      </c>
      <c r="C14" s="89"/>
      <c r="D14" s="29" t="s">
        <v>60</v>
      </c>
      <c r="E14" s="32">
        <v>2</v>
      </c>
      <c r="F14" s="283">
        <v>773580</v>
      </c>
      <c r="G14" s="53">
        <v>846873</v>
      </c>
      <c r="H14" s="94">
        <f>IF(AND(G14&gt; 0,F14&gt;0,F14&lt;=G14*6),F14/G14*100-100,"-")</f>
        <v>-8.6545444240163505</v>
      </c>
      <c r="I14" s="283">
        <v>4834955</v>
      </c>
      <c r="J14" s="53">
        <v>5617085</v>
      </c>
      <c r="K14" s="94">
        <f>IF(AND(J14&gt; 0,I14&gt;0,I14&lt;=J14*6),I14/J14*100-100,"-")</f>
        <v>-13.924126125917624</v>
      </c>
    </row>
    <row r="15" spans="2:11" x14ac:dyDescent="0.2">
      <c r="B15" s="32"/>
      <c r="C15" s="89"/>
      <c r="D15" s="17" t="s">
        <v>61</v>
      </c>
      <c r="E15" s="92"/>
      <c r="F15" s="282"/>
      <c r="G15" s="45"/>
      <c r="H15" s="90"/>
      <c r="I15" s="282"/>
      <c r="J15" s="45"/>
      <c r="K15" s="90"/>
    </row>
    <row r="16" spans="2:11" x14ac:dyDescent="0.2">
      <c r="B16" s="32"/>
      <c r="C16" s="89"/>
      <c r="D16" s="20" t="s">
        <v>292</v>
      </c>
      <c r="E16" s="23"/>
      <c r="F16" s="361"/>
      <c r="G16" s="61"/>
      <c r="H16" s="62"/>
      <c r="I16" s="361"/>
      <c r="J16" s="61"/>
      <c r="K16" s="62"/>
    </row>
    <row r="17" spans="2:11" x14ac:dyDescent="0.2">
      <c r="B17" s="32" t="s">
        <v>26</v>
      </c>
      <c r="C17" s="89"/>
      <c r="D17" s="29" t="s">
        <v>294</v>
      </c>
      <c r="E17" s="32">
        <v>3</v>
      </c>
      <c r="F17" s="361">
        <v>449953</v>
      </c>
      <c r="G17" s="53">
        <v>426520</v>
      </c>
      <c r="H17" s="94">
        <f>IF(AND(G17&gt; 0,F17&gt;0,F17&lt;=G17*6),F17/G17*100-100,"-")</f>
        <v>5.4939979367907767</v>
      </c>
      <c r="I17" s="361">
        <v>2636273</v>
      </c>
      <c r="J17" s="53">
        <v>2415777</v>
      </c>
      <c r="K17" s="94">
        <f>IF(AND(J17&gt; 0,I17&gt;0,I17&lt;=J17*6),I17/J17*100-100,"-")</f>
        <v>9.1273325311069868</v>
      </c>
    </row>
    <row r="18" spans="2:11" x14ac:dyDescent="0.2">
      <c r="B18" s="32"/>
      <c r="C18" s="89"/>
      <c r="D18" s="17" t="s">
        <v>293</v>
      </c>
      <c r="E18" s="92"/>
      <c r="F18" s="362"/>
      <c r="G18" s="45"/>
      <c r="H18" s="90"/>
      <c r="I18" s="362"/>
      <c r="J18" s="45"/>
      <c r="K18" s="90"/>
    </row>
    <row r="19" spans="2:11" x14ac:dyDescent="0.2">
      <c r="B19" s="32"/>
      <c r="C19" s="89"/>
      <c r="D19" s="20"/>
      <c r="E19" s="23"/>
      <c r="F19" s="361"/>
      <c r="G19" s="61"/>
      <c r="H19" s="62"/>
      <c r="I19" s="361"/>
      <c r="J19" s="61"/>
      <c r="K19" s="62"/>
    </row>
    <row r="20" spans="2:11" x14ac:dyDescent="0.2">
      <c r="B20" s="32" t="s">
        <v>49</v>
      </c>
      <c r="C20" s="89"/>
      <c r="D20" s="29" t="s">
        <v>62</v>
      </c>
      <c r="E20" s="32">
        <v>4</v>
      </c>
      <c r="F20" s="361">
        <v>-10364</v>
      </c>
      <c r="G20" s="53">
        <v>10922</v>
      </c>
      <c r="H20" s="94" t="str">
        <f>IF(AND(G20&gt; 0,F20&gt;0,F20&lt;=G20*6),F20/G20*100-100,"-")</f>
        <v>-</v>
      </c>
      <c r="I20" s="361">
        <v>52410</v>
      </c>
      <c r="J20" s="53">
        <v>96740</v>
      </c>
      <c r="K20" s="94">
        <f>IF(AND(J20&gt; 0,I20&gt;0,I20&lt;=J20*6),I20/J20*100-100,"-")</f>
        <v>-45.82385776307629</v>
      </c>
    </row>
    <row r="21" spans="2:11" x14ac:dyDescent="0.2">
      <c r="B21" s="32"/>
      <c r="C21" s="89"/>
      <c r="D21" s="17"/>
      <c r="E21" s="92"/>
      <c r="F21" s="362"/>
      <c r="G21" s="45"/>
      <c r="H21" s="90"/>
      <c r="I21" s="362"/>
      <c r="J21" s="45"/>
      <c r="K21" s="90"/>
    </row>
    <row r="22" spans="2:11" x14ac:dyDescent="0.2">
      <c r="B22" s="32"/>
      <c r="C22" s="89"/>
      <c r="D22" s="20"/>
      <c r="E22" s="23"/>
      <c r="F22" s="361"/>
      <c r="G22" s="61"/>
      <c r="H22" s="62"/>
      <c r="I22" s="361"/>
      <c r="J22" s="61"/>
      <c r="K22" s="62"/>
    </row>
    <row r="23" spans="2:11" x14ac:dyDescent="0.2">
      <c r="B23" s="32" t="s">
        <v>49</v>
      </c>
      <c r="C23" s="89"/>
      <c r="D23" s="29" t="s">
        <v>63</v>
      </c>
      <c r="E23" s="32">
        <v>5</v>
      </c>
      <c r="F23" s="361">
        <v>35197</v>
      </c>
      <c r="G23" s="53">
        <v>-23609</v>
      </c>
      <c r="H23" s="383" t="s">
        <v>49</v>
      </c>
      <c r="I23" s="361">
        <v>394880</v>
      </c>
      <c r="J23" s="53">
        <v>495393</v>
      </c>
      <c r="K23" s="383" t="s">
        <v>49</v>
      </c>
    </row>
    <row r="24" spans="2:11" x14ac:dyDescent="0.2">
      <c r="B24" s="32"/>
      <c r="C24" s="89"/>
      <c r="D24" s="17"/>
      <c r="E24" s="92"/>
      <c r="F24" s="362"/>
      <c r="G24" s="45"/>
      <c r="H24" s="90"/>
      <c r="I24" s="362"/>
      <c r="J24" s="45"/>
      <c r="K24" s="90"/>
    </row>
    <row r="25" spans="2:11" x14ac:dyDescent="0.2">
      <c r="B25" s="95"/>
      <c r="C25" s="96"/>
      <c r="D25" s="97"/>
      <c r="E25" s="98"/>
      <c r="F25" s="363"/>
      <c r="G25" s="363"/>
      <c r="H25" s="364"/>
      <c r="I25" s="363"/>
      <c r="J25" s="363"/>
      <c r="K25" s="364"/>
    </row>
    <row r="26" spans="2:11" x14ac:dyDescent="0.2">
      <c r="B26" s="95" t="s">
        <v>35</v>
      </c>
      <c r="C26" s="96"/>
      <c r="D26" s="99" t="s">
        <v>64</v>
      </c>
      <c r="E26" s="100">
        <v>6</v>
      </c>
      <c r="F26" s="365">
        <f>F11+F14+F17-F20-F23</f>
        <v>8215315</v>
      </c>
      <c r="G26" s="365">
        <f>G11+G14+G17-G20-G23</f>
        <v>8281162</v>
      </c>
      <c r="H26" s="366">
        <f>IF(AND(G26&gt; 0,F26&gt;0,F26&lt;=G26*6),F26/G26*100-100,"-")</f>
        <v>-0.79514203441497955</v>
      </c>
      <c r="I26" s="365">
        <f>I11+I14+I17-I20-I23</f>
        <v>49826608</v>
      </c>
      <c r="J26" s="365">
        <f>J11+J14+J17-J20-J23</f>
        <v>49976201</v>
      </c>
      <c r="K26" s="366">
        <f>IF(AND(J26&gt; 0,I26&gt;0,I26&lt;=J26*6),I26/J26*100-100,"-")</f>
        <v>-0.29932847436722909</v>
      </c>
    </row>
    <row r="27" spans="2:11" x14ac:dyDescent="0.2">
      <c r="B27" s="72"/>
      <c r="C27" s="96"/>
      <c r="D27" s="73"/>
      <c r="E27" s="101"/>
      <c r="F27" s="367"/>
      <c r="G27" s="367"/>
      <c r="H27" s="103"/>
      <c r="I27" s="367"/>
      <c r="J27" s="367"/>
      <c r="K27" s="103"/>
    </row>
    <row r="28" spans="2:11" x14ac:dyDescent="0.2">
      <c r="B28" s="23"/>
      <c r="C28" s="104"/>
      <c r="D28" s="21"/>
      <c r="E28" s="23"/>
      <c r="F28" s="53"/>
      <c r="G28" s="361"/>
      <c r="H28" s="62"/>
      <c r="I28" s="53"/>
      <c r="J28" s="361"/>
      <c r="K28" s="62"/>
    </row>
    <row r="29" spans="2:11" x14ac:dyDescent="0.2">
      <c r="B29" s="32" t="s">
        <v>49</v>
      </c>
      <c r="C29" s="89"/>
      <c r="D29" s="30" t="s">
        <v>65</v>
      </c>
      <c r="E29" s="32">
        <v>7</v>
      </c>
      <c r="F29" s="53">
        <v>2926</v>
      </c>
      <c r="G29" s="361">
        <v>35317</v>
      </c>
      <c r="H29" s="94">
        <f>IF(AND(G29&gt; 0,F29&gt;0,F29&lt;=G29*6),F29/G29*100-100,"-")</f>
        <v>-91.71503808364244</v>
      </c>
      <c r="I29" s="53">
        <v>86539</v>
      </c>
      <c r="J29" s="361">
        <v>59818</v>
      </c>
      <c r="K29" s="94">
        <f>IF(AND(J29&gt; 0,I29&gt;0,I29&lt;=J29*6),I29/J29*100-100,"-")</f>
        <v>44.670500518238669</v>
      </c>
    </row>
    <row r="30" spans="2:11" x14ac:dyDescent="0.2">
      <c r="B30" s="32"/>
      <c r="C30" s="105"/>
      <c r="D30" s="36"/>
      <c r="E30" s="92"/>
      <c r="F30" s="45"/>
      <c r="G30" s="362"/>
      <c r="H30" s="90"/>
      <c r="I30" s="45"/>
      <c r="J30" s="362"/>
      <c r="K30" s="90"/>
    </row>
    <row r="31" spans="2:11" x14ac:dyDescent="0.2">
      <c r="B31" s="32"/>
      <c r="C31" s="104"/>
      <c r="D31" s="21" t="s">
        <v>66</v>
      </c>
      <c r="E31" s="23"/>
      <c r="F31" s="53"/>
      <c r="G31" s="361"/>
      <c r="H31" s="62"/>
      <c r="I31" s="53"/>
      <c r="J31" s="361"/>
      <c r="K31" s="62"/>
    </row>
    <row r="32" spans="2:11" x14ac:dyDescent="0.2">
      <c r="B32" s="32" t="s">
        <v>49</v>
      </c>
      <c r="C32" s="89"/>
      <c r="D32" s="30" t="s">
        <v>67</v>
      </c>
      <c r="E32" s="32">
        <v>8</v>
      </c>
      <c r="F32" s="53">
        <v>162320</v>
      </c>
      <c r="G32" s="361">
        <v>141629</v>
      </c>
      <c r="H32" s="94">
        <f>IF(AND(G32&gt; 0,F32&gt;0,F32&lt;=G32*6),F32/G32*100-100,"-")</f>
        <v>14.609296118732743</v>
      </c>
      <c r="I32" s="53">
        <v>979418</v>
      </c>
      <c r="J32" s="361">
        <v>874963</v>
      </c>
      <c r="K32" s="94">
        <f>IF(AND(J32&gt; 0,I32&gt;0,I32&lt;=J32*6),I32/J32*100-100,"-")</f>
        <v>11.938219101836296</v>
      </c>
    </row>
    <row r="33" spans="2:11" x14ac:dyDescent="0.2">
      <c r="B33" s="32"/>
      <c r="C33" s="105"/>
      <c r="D33" s="36" t="s">
        <v>68</v>
      </c>
      <c r="E33" s="92"/>
      <c r="F33" s="45"/>
      <c r="G33" s="362"/>
      <c r="H33" s="90"/>
      <c r="I33" s="45"/>
      <c r="J33" s="362"/>
      <c r="K33" s="90"/>
    </row>
    <row r="34" spans="2:11" x14ac:dyDescent="0.2">
      <c r="B34" s="95"/>
      <c r="C34" s="106"/>
      <c r="D34" s="107" t="s">
        <v>69</v>
      </c>
      <c r="E34" s="98"/>
      <c r="F34" s="368"/>
      <c r="G34" s="369"/>
      <c r="H34" s="364"/>
      <c r="I34" s="368"/>
      <c r="J34" s="369"/>
      <c r="K34" s="364"/>
    </row>
    <row r="35" spans="2:11" x14ac:dyDescent="0.2">
      <c r="B35" s="95" t="s">
        <v>35</v>
      </c>
      <c r="C35" s="96"/>
      <c r="D35" s="108" t="s">
        <v>70</v>
      </c>
      <c r="E35" s="100">
        <v>9</v>
      </c>
      <c r="F35" s="365">
        <f>F26-F29-F32</f>
        <v>8050069</v>
      </c>
      <c r="G35" s="365">
        <f>G26-G29-G32</f>
        <v>8104216</v>
      </c>
      <c r="H35" s="366">
        <f>IF(AND(G35&gt; 0,F35&gt;0,F35&lt;=G35*6),F35/G35*100-100,"-")</f>
        <v>-0.66813372200346066</v>
      </c>
      <c r="I35" s="365">
        <f>I26-I29-I32</f>
        <v>48760651</v>
      </c>
      <c r="J35" s="365">
        <f>J26-J29-J32</f>
        <v>49041420</v>
      </c>
      <c r="K35" s="366">
        <f>IF(AND(J35&gt; 0,I35&gt;0,I35&lt;=J35*6),I35/J35*100-100,"-")</f>
        <v>-0.57251400958617182</v>
      </c>
    </row>
    <row r="36" spans="2:11" x14ac:dyDescent="0.2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"/>
    <row r="38" spans="2:11" hidden="1" x14ac:dyDescent="0.2"/>
  </sheetData>
  <phoneticPr fontId="0" type="noConversion"/>
  <hyperlinks>
    <hyperlink ref="K1" location="Inhalt!F18" display="Inhalt!F18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7109375" style="9" customWidth="1"/>
    <col min="6" max="6" width="2.28515625" style="9" customWidth="1"/>
    <col min="7" max="10" width="11.42578125" style="9" customWidth="1"/>
    <col min="11" max="12" width="13.42578125" style="9" customWidth="1"/>
    <col min="13" max="13" width="12.5703125" style="9" customWidth="1"/>
    <col min="14" max="14" width="3.28515625" style="9" customWidth="1"/>
    <col min="15" max="16384" width="9.140625" style="9" hidden="1"/>
  </cols>
  <sheetData>
    <row r="1" spans="2:13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9" t="s">
        <v>72</v>
      </c>
      <c r="M3" s="16" t="s">
        <v>73</v>
      </c>
    </row>
    <row r="4" spans="2:13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">
      <c r="B12" s="89"/>
      <c r="C12" s="17" t="s">
        <v>105</v>
      </c>
      <c r="D12" s="92">
        <v>1</v>
      </c>
      <c r="E12" s="122">
        <v>520930</v>
      </c>
      <c r="F12" s="123"/>
      <c r="G12" s="93">
        <v>0</v>
      </c>
      <c r="H12" s="93">
        <v>117324</v>
      </c>
      <c r="I12" s="93">
        <v>20489</v>
      </c>
      <c r="J12" s="93">
        <v>0</v>
      </c>
      <c r="K12" s="93">
        <v>151417</v>
      </c>
      <c r="L12" s="93">
        <v>340210</v>
      </c>
      <c r="M12" s="93">
        <f>E12-G12-H12+I12+J12+K12+L12</f>
        <v>915722</v>
      </c>
    </row>
    <row r="13" spans="2:13" x14ac:dyDescent="0.2">
      <c r="B13" s="89"/>
      <c r="C13" s="17" t="s">
        <v>106</v>
      </c>
      <c r="D13" s="38">
        <v>2</v>
      </c>
      <c r="E13" s="122">
        <v>1507198</v>
      </c>
      <c r="F13" s="123"/>
      <c r="G13" s="93">
        <v>0</v>
      </c>
      <c r="H13" s="93">
        <v>6290</v>
      </c>
      <c r="I13" s="93">
        <v>0</v>
      </c>
      <c r="J13" s="93">
        <v>0</v>
      </c>
      <c r="K13" s="93">
        <v>1412</v>
      </c>
      <c r="L13" s="93">
        <v>86728</v>
      </c>
      <c r="M13" s="93">
        <f t="shared" ref="M13:M19" si="0">E13-G13-H13+I13+J13+K13+L13</f>
        <v>1589048</v>
      </c>
    </row>
    <row r="14" spans="2:13" x14ac:dyDescent="0.2">
      <c r="B14" s="89"/>
      <c r="C14" s="17" t="s">
        <v>107</v>
      </c>
      <c r="D14" s="38">
        <v>3</v>
      </c>
      <c r="E14" s="122">
        <v>190370</v>
      </c>
      <c r="F14" s="123"/>
      <c r="G14" s="93">
        <v>0</v>
      </c>
      <c r="H14" s="93">
        <v>106629</v>
      </c>
      <c r="I14" s="93">
        <v>312120</v>
      </c>
      <c r="J14" s="93">
        <v>0</v>
      </c>
      <c r="K14" s="93">
        <v>713</v>
      </c>
      <c r="L14" s="93">
        <v>35478</v>
      </c>
      <c r="M14" s="93">
        <f t="shared" si="0"/>
        <v>432052</v>
      </c>
    </row>
    <row r="15" spans="2:13" x14ac:dyDescent="0.2">
      <c r="B15" s="89"/>
      <c r="C15" s="17" t="s">
        <v>108</v>
      </c>
      <c r="D15" s="38">
        <v>4</v>
      </c>
      <c r="E15" s="122">
        <v>2554625</v>
      </c>
      <c r="F15" s="123"/>
      <c r="G15" s="93">
        <v>113</v>
      </c>
      <c r="H15" s="93">
        <v>12245</v>
      </c>
      <c r="I15" s="93">
        <v>0</v>
      </c>
      <c r="J15" s="93">
        <v>0</v>
      </c>
      <c r="K15" s="93">
        <v>375407</v>
      </c>
      <c r="L15" s="93">
        <v>755357</v>
      </c>
      <c r="M15" s="93">
        <f t="shared" si="0"/>
        <v>3673031</v>
      </c>
    </row>
    <row r="16" spans="2:13" x14ac:dyDescent="0.2">
      <c r="B16" s="89"/>
      <c r="C16" s="17" t="s">
        <v>109</v>
      </c>
      <c r="D16" s="38">
        <v>5</v>
      </c>
      <c r="E16" s="122">
        <v>988667</v>
      </c>
      <c r="F16" s="123"/>
      <c r="G16" s="93">
        <v>953</v>
      </c>
      <c r="H16" s="93">
        <v>9909</v>
      </c>
      <c r="I16" s="93">
        <v>0</v>
      </c>
      <c r="J16" s="93">
        <v>1031</v>
      </c>
      <c r="K16" s="93">
        <v>53707</v>
      </c>
      <c r="L16" s="93">
        <v>128890</v>
      </c>
      <c r="M16" s="93">
        <f t="shared" si="0"/>
        <v>1161433</v>
      </c>
    </row>
    <row r="17" spans="2:13" x14ac:dyDescent="0.2">
      <c r="B17" s="89"/>
      <c r="C17" s="17" t="s">
        <v>110</v>
      </c>
      <c r="D17" s="38">
        <v>6</v>
      </c>
      <c r="E17" s="122">
        <v>191733</v>
      </c>
      <c r="F17" s="123"/>
      <c r="G17" s="93">
        <v>0</v>
      </c>
      <c r="H17" s="93">
        <v>100352</v>
      </c>
      <c r="I17" s="93">
        <v>0</v>
      </c>
      <c r="J17" s="93">
        <v>281</v>
      </c>
      <c r="K17" s="93">
        <v>42193</v>
      </c>
      <c r="L17" s="93">
        <v>5289</v>
      </c>
      <c r="M17" s="93">
        <f t="shared" si="0"/>
        <v>139144</v>
      </c>
    </row>
    <row r="18" spans="2:13" x14ac:dyDescent="0.2">
      <c r="B18" s="89"/>
      <c r="C18" s="17" t="s">
        <v>111</v>
      </c>
      <c r="D18" s="38">
        <v>7</v>
      </c>
      <c r="E18" s="122">
        <v>327763</v>
      </c>
      <c r="F18" s="123"/>
      <c r="G18" s="93">
        <v>34652</v>
      </c>
      <c r="H18" s="93">
        <v>6958</v>
      </c>
      <c r="I18" s="93">
        <v>0</v>
      </c>
      <c r="J18" s="93">
        <v>10270</v>
      </c>
      <c r="K18" s="93">
        <v>0</v>
      </c>
      <c r="L18" s="93">
        <v>3325</v>
      </c>
      <c r="M18" s="93">
        <f t="shared" si="0"/>
        <v>299748</v>
      </c>
    </row>
    <row r="19" spans="2:13" x14ac:dyDescent="0.2">
      <c r="B19" s="105"/>
      <c r="C19" s="17" t="s">
        <v>112</v>
      </c>
      <c r="D19" s="38">
        <v>8</v>
      </c>
      <c r="E19" s="122">
        <v>176247</v>
      </c>
      <c r="F19" s="123"/>
      <c r="G19" s="93">
        <v>0</v>
      </c>
      <c r="H19" s="93">
        <v>112221</v>
      </c>
      <c r="I19" s="93">
        <v>4456</v>
      </c>
      <c r="J19" s="93">
        <v>2045</v>
      </c>
      <c r="K19" s="93">
        <v>63478</v>
      </c>
      <c r="L19" s="93">
        <v>47776</v>
      </c>
      <c r="M19" s="93">
        <f t="shared" si="0"/>
        <v>181781</v>
      </c>
    </row>
    <row r="20" spans="2:13" ht="3.95" customHeight="1" x14ac:dyDescent="0.2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">
      <c r="B22" s="89"/>
      <c r="C22" s="17" t="s">
        <v>114</v>
      </c>
      <c r="D22" s="92">
        <v>9</v>
      </c>
      <c r="E22" s="122">
        <v>262756</v>
      </c>
      <c r="F22" s="123"/>
      <c r="G22" s="93">
        <v>2049</v>
      </c>
      <c r="H22" s="93">
        <v>66608</v>
      </c>
      <c r="I22" s="93">
        <v>3668</v>
      </c>
      <c r="J22" s="93">
        <v>0</v>
      </c>
      <c r="K22" s="93">
        <v>10990</v>
      </c>
      <c r="L22" s="93">
        <v>50429</v>
      </c>
      <c r="M22" s="93">
        <f>E22-G22-H22+I22+J22+K22+L22</f>
        <v>259186</v>
      </c>
    </row>
    <row r="23" spans="2:13" x14ac:dyDescent="0.2">
      <c r="B23" s="89"/>
      <c r="C23" s="17" t="s">
        <v>115</v>
      </c>
      <c r="D23" s="38">
        <v>10</v>
      </c>
      <c r="E23" s="122">
        <v>300434</v>
      </c>
      <c r="F23" s="123"/>
      <c r="G23" s="93">
        <v>287127</v>
      </c>
      <c r="H23" s="93">
        <v>9444</v>
      </c>
      <c r="I23" s="93">
        <v>29845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33708</v>
      </c>
    </row>
    <row r="24" spans="2:13" x14ac:dyDescent="0.2">
      <c r="B24" s="89"/>
      <c r="C24" s="17" t="s">
        <v>116</v>
      </c>
      <c r="D24" s="38">
        <v>11</v>
      </c>
      <c r="E24" s="122">
        <v>38204</v>
      </c>
      <c r="F24" s="123"/>
      <c r="G24" s="93">
        <v>0</v>
      </c>
      <c r="H24" s="93">
        <v>18937</v>
      </c>
      <c r="I24" s="93">
        <v>105</v>
      </c>
      <c r="J24" s="93">
        <v>425</v>
      </c>
      <c r="K24" s="93">
        <v>223</v>
      </c>
      <c r="L24" s="93">
        <v>9668</v>
      </c>
      <c r="M24" s="93">
        <f t="shared" si="1"/>
        <v>29688</v>
      </c>
    </row>
    <row r="25" spans="2:13" x14ac:dyDescent="0.2">
      <c r="B25" s="89"/>
      <c r="C25" s="17" t="s">
        <v>117</v>
      </c>
      <c r="D25" s="38">
        <v>12</v>
      </c>
      <c r="E25" s="122">
        <v>5026</v>
      </c>
      <c r="F25" s="123"/>
      <c r="G25" s="93">
        <v>0</v>
      </c>
      <c r="H25" s="93">
        <v>135</v>
      </c>
      <c r="I25" s="93">
        <v>1540</v>
      </c>
      <c r="J25" s="93">
        <v>0</v>
      </c>
      <c r="K25" s="93">
        <v>931</v>
      </c>
      <c r="L25" s="93">
        <v>6212</v>
      </c>
      <c r="M25" s="93">
        <f t="shared" si="1"/>
        <v>13574</v>
      </c>
    </row>
    <row r="26" spans="2:13" x14ac:dyDescent="0.2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635</v>
      </c>
      <c r="M26" s="93">
        <f t="shared" si="1"/>
        <v>635</v>
      </c>
    </row>
    <row r="27" spans="2:13" x14ac:dyDescent="0.2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">
      <c r="B28" s="89"/>
      <c r="C28" s="17" t="s">
        <v>120</v>
      </c>
      <c r="D28" s="38">
        <v>15</v>
      </c>
      <c r="E28" s="122">
        <v>146481</v>
      </c>
      <c r="F28" s="123"/>
      <c r="G28" s="93">
        <v>0</v>
      </c>
      <c r="H28" s="93">
        <v>2796</v>
      </c>
      <c r="I28" s="93">
        <v>0</v>
      </c>
      <c r="J28" s="93">
        <v>0</v>
      </c>
      <c r="K28" s="93">
        <v>0</v>
      </c>
      <c r="L28" s="93">
        <v>135746</v>
      </c>
      <c r="M28" s="93">
        <f t="shared" si="1"/>
        <v>279431</v>
      </c>
    </row>
    <row r="29" spans="2:13" x14ac:dyDescent="0.2">
      <c r="B29" s="89"/>
      <c r="C29" s="17" t="s">
        <v>121</v>
      </c>
      <c r="D29" s="38">
        <v>16</v>
      </c>
      <c r="E29" s="122">
        <v>0</v>
      </c>
      <c r="F29" s="123"/>
      <c r="G29" s="93">
        <v>0</v>
      </c>
      <c r="H29" s="93">
        <v>291</v>
      </c>
      <c r="I29" s="93">
        <v>0</v>
      </c>
      <c r="J29" s="93">
        <v>0</v>
      </c>
      <c r="K29" s="93">
        <v>0</v>
      </c>
      <c r="L29" s="93">
        <v>1209</v>
      </c>
      <c r="M29" s="93">
        <f t="shared" si="1"/>
        <v>918</v>
      </c>
    </row>
    <row r="30" spans="2:13" x14ac:dyDescent="0.2">
      <c r="B30" s="89"/>
      <c r="C30" s="17" t="s">
        <v>286</v>
      </c>
      <c r="D30" s="38">
        <v>17</v>
      </c>
      <c r="E30" s="122">
        <v>186557</v>
      </c>
      <c r="F30" s="126"/>
      <c r="G30" s="93">
        <v>0</v>
      </c>
      <c r="H30" s="93">
        <v>110182</v>
      </c>
      <c r="I30" s="93">
        <v>0</v>
      </c>
      <c r="J30" s="93">
        <v>17168</v>
      </c>
      <c r="K30" s="93">
        <v>2742</v>
      </c>
      <c r="L30" s="93">
        <v>54342</v>
      </c>
      <c r="M30" s="93">
        <f t="shared" si="1"/>
        <v>150627</v>
      </c>
    </row>
    <row r="31" spans="2:13" x14ac:dyDescent="0.2">
      <c r="B31" s="89"/>
      <c r="C31" s="17" t="s">
        <v>124</v>
      </c>
      <c r="D31" s="38">
        <v>18</v>
      </c>
      <c r="E31" s="122">
        <v>397088</v>
      </c>
      <c r="F31" s="123"/>
      <c r="G31" s="93">
        <v>0</v>
      </c>
      <c r="H31" s="93">
        <v>20748</v>
      </c>
      <c r="I31" s="93">
        <v>0</v>
      </c>
      <c r="J31" s="93">
        <v>0</v>
      </c>
      <c r="K31" s="93">
        <v>161</v>
      </c>
      <c r="L31" s="93">
        <v>5198</v>
      </c>
      <c r="M31" s="93">
        <f t="shared" si="1"/>
        <v>381699</v>
      </c>
    </row>
    <row r="32" spans="2:13" x14ac:dyDescent="0.2">
      <c r="B32" s="89"/>
      <c r="C32" s="17" t="s">
        <v>125</v>
      </c>
      <c r="D32" s="38">
        <v>19</v>
      </c>
      <c r="E32" s="122">
        <v>144264</v>
      </c>
      <c r="F32" s="123"/>
      <c r="G32" s="93">
        <v>56014</v>
      </c>
      <c r="H32" s="93">
        <v>0</v>
      </c>
      <c r="I32" s="93">
        <v>0</v>
      </c>
      <c r="J32" s="93">
        <v>0</v>
      </c>
      <c r="K32" s="93">
        <v>6156</v>
      </c>
      <c r="L32" s="93">
        <v>607</v>
      </c>
      <c r="M32" s="93">
        <f t="shared" si="1"/>
        <v>95013</v>
      </c>
    </row>
    <row r="33" spans="2:13" x14ac:dyDescent="0.2">
      <c r="B33" s="89"/>
      <c r="C33" s="17" t="s">
        <v>126</v>
      </c>
      <c r="D33" s="38">
        <v>20</v>
      </c>
      <c r="E33" s="122">
        <v>19329</v>
      </c>
      <c r="F33" s="123"/>
      <c r="G33" s="93">
        <v>0</v>
      </c>
      <c r="H33" s="93">
        <v>14133</v>
      </c>
      <c r="I33" s="93">
        <v>0</v>
      </c>
      <c r="J33" s="93">
        <v>0</v>
      </c>
      <c r="K33" s="93">
        <v>14800</v>
      </c>
      <c r="L33" s="93">
        <v>8558</v>
      </c>
      <c r="M33" s="93">
        <f t="shared" si="1"/>
        <v>28554</v>
      </c>
    </row>
    <row r="34" spans="2:13" x14ac:dyDescent="0.2">
      <c r="B34" s="89"/>
      <c r="C34" s="17" t="s">
        <v>127</v>
      </c>
      <c r="D34" s="38">
        <v>21</v>
      </c>
      <c r="E34" s="122">
        <v>92397</v>
      </c>
      <c r="F34" s="123"/>
      <c r="G34" s="93">
        <v>43426</v>
      </c>
      <c r="H34" s="93">
        <v>58378</v>
      </c>
      <c r="I34" s="93">
        <v>98316</v>
      </c>
      <c r="J34" s="93">
        <v>0</v>
      </c>
      <c r="K34" s="93">
        <v>0</v>
      </c>
      <c r="L34" s="93">
        <v>5480</v>
      </c>
      <c r="M34" s="93">
        <f t="shared" si="1"/>
        <v>94389</v>
      </c>
    </row>
    <row r="35" spans="2:13" s="51" customFormat="1" x14ac:dyDescent="0.2">
      <c r="B35" s="82" t="s">
        <v>128</v>
      </c>
      <c r="C35" s="83"/>
      <c r="D35" s="74">
        <v>22</v>
      </c>
      <c r="E35" s="127">
        <f>SUM(E12:E34)</f>
        <v>8050069</v>
      </c>
      <c r="F35" s="128"/>
      <c r="G35" s="127">
        <f>SUM(G12:G34)</f>
        <v>424334</v>
      </c>
      <c r="H35" s="127">
        <f t="shared" ref="H35:M35" si="2">SUM(H12:H34)</f>
        <v>773580</v>
      </c>
      <c r="I35" s="127">
        <f t="shared" si="2"/>
        <v>470539</v>
      </c>
      <c r="J35" s="127">
        <f t="shared" si="2"/>
        <v>31220</v>
      </c>
      <c r="K35" s="127">
        <f t="shared" si="2"/>
        <v>724330</v>
      </c>
      <c r="L35" s="127">
        <f t="shared" si="2"/>
        <v>1681137</v>
      </c>
      <c r="M35" s="129">
        <f t="shared" si="2"/>
        <v>9759381</v>
      </c>
    </row>
    <row r="36" spans="2:13" ht="7.5" customHeight="1" x14ac:dyDescent="0.2"/>
    <row r="37" spans="2:13" x14ac:dyDescent="0.2">
      <c r="B37" s="67" t="s">
        <v>290</v>
      </c>
      <c r="C37" s="130"/>
      <c r="D37" s="130"/>
      <c r="E37" s="130"/>
      <c r="F37" s="130"/>
      <c r="G37" s="131"/>
    </row>
    <row r="38" spans="2:13" x14ac:dyDescent="0.2">
      <c r="C38" s="130" t="s">
        <v>289</v>
      </c>
      <c r="D38" s="471" t="s">
        <v>35</v>
      </c>
      <c r="E38" s="130">
        <v>14664</v>
      </c>
      <c r="F38" s="130"/>
      <c r="G38" s="131"/>
    </row>
    <row r="39" spans="2:13" x14ac:dyDescent="0.2">
      <c r="C39" s="130" t="s">
        <v>291</v>
      </c>
      <c r="D39" s="471" t="s">
        <v>35</v>
      </c>
      <c r="E39" s="130">
        <v>2504</v>
      </c>
      <c r="F39" s="130"/>
    </row>
  </sheetData>
  <phoneticPr fontId="0" type="noConversion"/>
  <hyperlinks>
    <hyperlink ref="M1" location="Inhalt!F19" display="Inhalt!F19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Daten&amp;R14.6.2021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5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381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129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520930</v>
      </c>
      <c r="F11" s="93">
        <v>516841</v>
      </c>
      <c r="G11" s="355">
        <f t="shared" ref="G11:G18" si="0">IF(AND(F11&gt; 0,E11&gt;0,E11&lt;=F11*6),E11/F11*100-100,"-")</f>
        <v>0.79115240470473225</v>
      </c>
      <c r="H11" s="93">
        <v>3392209</v>
      </c>
      <c r="I11" s="93">
        <v>3297879</v>
      </c>
      <c r="J11" s="355">
        <f t="shared" ref="J11:J18" si="1">IF(AND(I11&gt; 0,H11&gt;0,H11&lt;=I11*6),H11/I11*100-100,"-")</f>
        <v>2.860323256250453</v>
      </c>
    </row>
    <row r="12" spans="2:14" x14ac:dyDescent="0.2">
      <c r="B12" s="89"/>
      <c r="C12" s="17" t="s">
        <v>106</v>
      </c>
      <c r="D12" s="38">
        <v>2</v>
      </c>
      <c r="E12" s="93">
        <v>1507198</v>
      </c>
      <c r="F12" s="93">
        <v>1562026</v>
      </c>
      <c r="G12" s="355">
        <f t="shared" si="0"/>
        <v>-3.5100568108341434</v>
      </c>
      <c r="H12" s="93">
        <v>8801770</v>
      </c>
      <c r="I12" s="93">
        <v>9315719</v>
      </c>
      <c r="J12" s="355">
        <f t="shared" si="1"/>
        <v>-5.5170084026793802</v>
      </c>
    </row>
    <row r="13" spans="2:14" x14ac:dyDescent="0.2">
      <c r="B13" s="89"/>
      <c r="C13" s="17" t="s">
        <v>107</v>
      </c>
      <c r="D13" s="38">
        <v>3</v>
      </c>
      <c r="E13" s="93">
        <v>190370</v>
      </c>
      <c r="F13" s="93">
        <v>228726</v>
      </c>
      <c r="G13" s="355">
        <f t="shared" si="0"/>
        <v>-16.769409686699362</v>
      </c>
      <c r="H13" s="93">
        <v>1171103</v>
      </c>
      <c r="I13" s="93">
        <v>1095991</v>
      </c>
      <c r="J13" s="355">
        <f t="shared" si="1"/>
        <v>6.8533409489676558</v>
      </c>
    </row>
    <row r="14" spans="2:14" x14ac:dyDescent="0.2">
      <c r="B14" s="89"/>
      <c r="C14" s="17" t="s">
        <v>108</v>
      </c>
      <c r="D14" s="38">
        <v>4</v>
      </c>
      <c r="E14" s="93">
        <v>2554625</v>
      </c>
      <c r="F14" s="93">
        <v>2406969</v>
      </c>
      <c r="G14" s="355">
        <f t="shared" si="0"/>
        <v>6.1345202202438145</v>
      </c>
      <c r="H14" s="93">
        <v>14808499</v>
      </c>
      <c r="I14" s="93">
        <v>14768932</v>
      </c>
      <c r="J14" s="355">
        <f t="shared" si="1"/>
        <v>0.26790698203498664</v>
      </c>
    </row>
    <row r="15" spans="2:14" x14ac:dyDescent="0.2">
      <c r="B15" s="89"/>
      <c r="C15" s="17" t="s">
        <v>109</v>
      </c>
      <c r="D15" s="38">
        <v>5</v>
      </c>
      <c r="E15" s="93">
        <v>988667</v>
      </c>
      <c r="F15" s="93">
        <v>875513</v>
      </c>
      <c r="G15" s="355">
        <f t="shared" si="0"/>
        <v>12.92430837691731</v>
      </c>
      <c r="H15" s="93">
        <v>7003276</v>
      </c>
      <c r="I15" s="93">
        <v>5686086</v>
      </c>
      <c r="J15" s="355">
        <f t="shared" si="1"/>
        <v>23.16514382652673</v>
      </c>
    </row>
    <row r="16" spans="2:14" x14ac:dyDescent="0.2">
      <c r="B16" s="89"/>
      <c r="C16" s="17" t="s">
        <v>110</v>
      </c>
      <c r="D16" s="38">
        <v>6</v>
      </c>
      <c r="E16" s="93">
        <v>191733</v>
      </c>
      <c r="F16" s="93">
        <v>121531</v>
      </c>
      <c r="G16" s="355">
        <f t="shared" si="0"/>
        <v>57.764685553480177</v>
      </c>
      <c r="H16" s="93">
        <v>1034324</v>
      </c>
      <c r="I16" s="93">
        <v>779298</v>
      </c>
      <c r="J16" s="355">
        <f t="shared" si="1"/>
        <v>32.725093609889939</v>
      </c>
    </row>
    <row r="17" spans="2:10" x14ac:dyDescent="0.2">
      <c r="B17" s="89"/>
      <c r="C17" s="17" t="s">
        <v>111</v>
      </c>
      <c r="D17" s="38">
        <v>7</v>
      </c>
      <c r="E17" s="93">
        <v>327763</v>
      </c>
      <c r="F17" s="93">
        <v>350446</v>
      </c>
      <c r="G17" s="355">
        <f t="shared" si="0"/>
        <v>-6.4726091894329016</v>
      </c>
      <c r="H17" s="93">
        <v>1947858</v>
      </c>
      <c r="I17" s="93">
        <v>2270466</v>
      </c>
      <c r="J17" s="355">
        <f t="shared" si="1"/>
        <v>-14.208889276474522</v>
      </c>
    </row>
    <row r="18" spans="2:10" x14ac:dyDescent="0.2">
      <c r="B18" s="105"/>
      <c r="C18" s="17" t="s">
        <v>112</v>
      </c>
      <c r="D18" s="38">
        <v>8</v>
      </c>
      <c r="E18" s="93">
        <v>176247</v>
      </c>
      <c r="F18" s="93">
        <v>163398</v>
      </c>
      <c r="G18" s="355">
        <f t="shared" si="0"/>
        <v>7.8636213417544951</v>
      </c>
      <c r="H18" s="93">
        <v>1137967</v>
      </c>
      <c r="I18" s="93">
        <v>1323254</v>
      </c>
      <c r="J18" s="355">
        <f t="shared" si="1"/>
        <v>-14.00237596107776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C20" s="29"/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262756</v>
      </c>
      <c r="F21" s="93">
        <v>292250</v>
      </c>
      <c r="G21" s="355">
        <f t="shared" ref="G21:G34" si="2">IF(AND(F21&gt; 0,E21&gt;0,E21&lt;=F21*6),E21/F21*100-100,"-")</f>
        <v>-10.092044482463649</v>
      </c>
      <c r="H21" s="93">
        <v>1450574</v>
      </c>
      <c r="I21" s="93">
        <v>1602455</v>
      </c>
      <c r="J21" s="355">
        <f t="shared" ref="J21:J34" si="3">IF(AND(I21&gt; 0,H21&gt;0,H21&lt;=I21*6),H21/I21*100-100,"-")</f>
        <v>-9.4780196635786922</v>
      </c>
    </row>
    <row r="22" spans="2:10" x14ac:dyDescent="0.2">
      <c r="B22" s="89"/>
      <c r="C22" s="17" t="s">
        <v>115</v>
      </c>
      <c r="D22" s="38">
        <v>10</v>
      </c>
      <c r="E22" s="93">
        <v>300434</v>
      </c>
      <c r="F22" s="93">
        <v>305329</v>
      </c>
      <c r="G22" s="355">
        <f t="shared" si="2"/>
        <v>-1.6031886915425702</v>
      </c>
      <c r="H22" s="93">
        <v>1837047</v>
      </c>
      <c r="I22" s="93">
        <v>1897625</v>
      </c>
      <c r="J22" s="355">
        <f t="shared" si="3"/>
        <v>-3.1923061721889212</v>
      </c>
    </row>
    <row r="23" spans="2:10" x14ac:dyDescent="0.2">
      <c r="B23" s="89"/>
      <c r="C23" s="17" t="s">
        <v>116</v>
      </c>
      <c r="D23" s="38">
        <v>11</v>
      </c>
      <c r="E23" s="93">
        <v>38204</v>
      </c>
      <c r="F23" s="93">
        <v>28128</v>
      </c>
      <c r="G23" s="355">
        <f t="shared" si="2"/>
        <v>35.82195676905576</v>
      </c>
      <c r="H23" s="93">
        <v>210659</v>
      </c>
      <c r="I23" s="93">
        <v>177640</v>
      </c>
      <c r="J23" s="355">
        <f t="shared" si="3"/>
        <v>18.587592884485488</v>
      </c>
    </row>
    <row r="24" spans="2:10" x14ac:dyDescent="0.2">
      <c r="B24" s="89"/>
      <c r="C24" s="17" t="s">
        <v>117</v>
      </c>
      <c r="D24" s="38">
        <v>12</v>
      </c>
      <c r="E24" s="93">
        <v>5026</v>
      </c>
      <c r="F24" s="93">
        <v>4296</v>
      </c>
      <c r="G24" s="355">
        <f t="shared" si="2"/>
        <v>16.992551210428303</v>
      </c>
      <c r="H24" s="93">
        <v>30707</v>
      </c>
      <c r="I24" s="93">
        <v>32227</v>
      </c>
      <c r="J24" s="355">
        <f t="shared" si="3"/>
        <v>-4.7165420299748746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146481</v>
      </c>
      <c r="F27" s="93">
        <v>452955</v>
      </c>
      <c r="G27" s="355">
        <f t="shared" si="2"/>
        <v>-67.661025929728112</v>
      </c>
      <c r="H27" s="93">
        <v>1529046</v>
      </c>
      <c r="I27" s="93">
        <v>2424229</v>
      </c>
      <c r="J27" s="355">
        <f t="shared" si="3"/>
        <v>-36.926503230511642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28</v>
      </c>
      <c r="G28" s="355" t="str">
        <f t="shared" si="2"/>
        <v>-</v>
      </c>
      <c r="H28" s="93">
        <v>4</v>
      </c>
      <c r="I28" s="93">
        <v>3575</v>
      </c>
      <c r="J28" s="355">
        <f t="shared" si="3"/>
        <v>-99.888111888111894</v>
      </c>
    </row>
    <row r="29" spans="2:10" x14ac:dyDescent="0.2">
      <c r="B29" s="89"/>
      <c r="C29" s="17" t="s">
        <v>122</v>
      </c>
      <c r="D29" s="38">
        <v>17</v>
      </c>
      <c r="E29" s="93">
        <v>186557</v>
      </c>
      <c r="F29" s="93">
        <v>173293</v>
      </c>
      <c r="G29" s="355">
        <f t="shared" si="2"/>
        <v>7.6540887398798532</v>
      </c>
      <c r="H29" s="93">
        <v>1093747</v>
      </c>
      <c r="I29" s="93">
        <v>1125746</v>
      </c>
      <c r="J29" s="355">
        <f t="shared" si="3"/>
        <v>-2.8424706816635279</v>
      </c>
    </row>
    <row r="30" spans="2:10" x14ac:dyDescent="0.2">
      <c r="B30" s="89"/>
      <c r="C30" s="17" t="s">
        <v>124</v>
      </c>
      <c r="D30" s="38">
        <v>18</v>
      </c>
      <c r="E30" s="93">
        <v>397088</v>
      </c>
      <c r="F30" s="93">
        <v>363505</v>
      </c>
      <c r="G30" s="355">
        <f t="shared" si="2"/>
        <v>9.2386624668161232</v>
      </c>
      <c r="H30" s="93">
        <v>1623286</v>
      </c>
      <c r="I30" s="93">
        <v>1645518</v>
      </c>
      <c r="J30" s="355">
        <f t="shared" si="3"/>
        <v>-1.3510639202974346</v>
      </c>
    </row>
    <row r="31" spans="2:10" x14ac:dyDescent="0.2">
      <c r="B31" s="89"/>
      <c r="C31" s="17" t="s">
        <v>125</v>
      </c>
      <c r="D31" s="38">
        <v>19</v>
      </c>
      <c r="E31" s="93">
        <v>144264</v>
      </c>
      <c r="F31" s="93">
        <v>143517</v>
      </c>
      <c r="G31" s="355">
        <f t="shared" si="2"/>
        <v>0.520495829762325</v>
      </c>
      <c r="H31" s="93">
        <v>901772</v>
      </c>
      <c r="I31" s="93">
        <v>824672</v>
      </c>
      <c r="J31" s="355">
        <f t="shared" si="3"/>
        <v>9.3491715494160132</v>
      </c>
    </row>
    <row r="32" spans="2:10" x14ac:dyDescent="0.2">
      <c r="B32" s="89"/>
      <c r="C32" s="17" t="s">
        <v>126</v>
      </c>
      <c r="D32" s="38">
        <v>20</v>
      </c>
      <c r="E32" s="93">
        <v>19329</v>
      </c>
      <c r="F32" s="93">
        <v>26403</v>
      </c>
      <c r="G32" s="355">
        <f t="shared" si="2"/>
        <v>-26.792409953414392</v>
      </c>
      <c r="H32" s="93">
        <v>148452</v>
      </c>
      <c r="I32" s="93">
        <v>156350</v>
      </c>
      <c r="J32" s="355">
        <f t="shared" si="3"/>
        <v>-5.0514870482890899</v>
      </c>
    </row>
    <row r="33" spans="2:10" x14ac:dyDescent="0.2">
      <c r="B33" s="105"/>
      <c r="C33" s="17" t="s">
        <v>127</v>
      </c>
      <c r="D33" s="38">
        <v>21</v>
      </c>
      <c r="E33" s="93">
        <v>92397</v>
      </c>
      <c r="F33" s="93">
        <v>89062</v>
      </c>
      <c r="G33" s="355">
        <f t="shared" si="2"/>
        <v>3.744582425725909</v>
      </c>
      <c r="H33" s="93">
        <v>638351</v>
      </c>
      <c r="I33" s="93">
        <v>613758</v>
      </c>
      <c r="J33" s="355">
        <f t="shared" si="3"/>
        <v>4.0069538808455576</v>
      </c>
    </row>
    <row r="34" spans="2:10" x14ac:dyDescent="0.2">
      <c r="B34" s="82" t="s">
        <v>128</v>
      </c>
      <c r="C34" s="132"/>
      <c r="D34" s="133">
        <v>22</v>
      </c>
      <c r="E34" s="129">
        <f>SUM(E11:E33)</f>
        <v>8050069</v>
      </c>
      <c r="F34" s="129">
        <f>SUM(F11:F33)</f>
        <v>8104216</v>
      </c>
      <c r="G34" s="357">
        <f t="shared" si="2"/>
        <v>-0.66813372200346066</v>
      </c>
      <c r="H34" s="75">
        <f>SUM(H11:H33)</f>
        <v>48760651</v>
      </c>
      <c r="I34" s="75">
        <f>SUM(I11:I33)</f>
        <v>49041420</v>
      </c>
      <c r="J34" s="357">
        <f t="shared" si="3"/>
        <v>-0.57251400958617182</v>
      </c>
    </row>
    <row r="35" spans="2:10" x14ac:dyDescent="0.2"/>
    <row r="36" spans="2:10" x14ac:dyDescent="0.2"/>
  </sheetData>
  <phoneticPr fontId="0" type="noConversion"/>
  <hyperlinks>
    <hyperlink ref="J1" location="Inhalt!F20" display="Inhalt!F20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133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358">
        <v>491627</v>
      </c>
      <c r="F11" s="358">
        <v>425929</v>
      </c>
      <c r="G11" s="355">
        <f t="shared" ref="G11:G18" si="0">IF(AND(F11&gt; 0,E11&gt;0,E11&lt;=F11*6),E11/F11*100-100,"-")</f>
        <v>15.424636500449608</v>
      </c>
      <c r="H11" s="359">
        <v>3382875</v>
      </c>
      <c r="I11" s="359">
        <v>3520099</v>
      </c>
      <c r="J11" s="355">
        <f t="shared" ref="J11:J18" si="1">IF(AND(I11&gt; 0,H11&gt;0,H11&lt;=I11*6),H11/I11*100-100,"-")</f>
        <v>-3.8982994512370226</v>
      </c>
    </row>
    <row r="12" spans="2:14" x14ac:dyDescent="0.2">
      <c r="B12" s="89"/>
      <c r="C12" s="17" t="s">
        <v>106</v>
      </c>
      <c r="D12" s="38">
        <v>2</v>
      </c>
      <c r="E12" s="358">
        <v>88140</v>
      </c>
      <c r="F12" s="358">
        <v>377440</v>
      </c>
      <c r="G12" s="355">
        <f t="shared" si="0"/>
        <v>-76.647944044086472</v>
      </c>
      <c r="H12" s="359">
        <v>552292</v>
      </c>
      <c r="I12" s="359">
        <v>1139629</v>
      </c>
      <c r="J12" s="355">
        <f t="shared" si="1"/>
        <v>-51.537561785458252</v>
      </c>
    </row>
    <row r="13" spans="2:14" x14ac:dyDescent="0.2">
      <c r="B13" s="89"/>
      <c r="C13" s="17" t="s">
        <v>107</v>
      </c>
      <c r="D13" s="38">
        <v>3</v>
      </c>
      <c r="E13" s="358">
        <v>36191</v>
      </c>
      <c r="F13" s="358">
        <v>102687</v>
      </c>
      <c r="G13" s="355">
        <f t="shared" si="0"/>
        <v>-64.756006115671894</v>
      </c>
      <c r="H13" s="359">
        <v>303448</v>
      </c>
      <c r="I13" s="359">
        <v>526354</v>
      </c>
      <c r="J13" s="355">
        <f t="shared" si="1"/>
        <v>-42.349065457847757</v>
      </c>
    </row>
    <row r="14" spans="2:14" x14ac:dyDescent="0.2">
      <c r="B14" s="89"/>
      <c r="C14" s="17" t="s">
        <v>108</v>
      </c>
      <c r="D14" s="38">
        <v>4</v>
      </c>
      <c r="E14" s="358">
        <v>1130764</v>
      </c>
      <c r="F14" s="358">
        <v>1484774</v>
      </c>
      <c r="G14" s="355">
        <f t="shared" si="0"/>
        <v>-23.842685822892904</v>
      </c>
      <c r="H14" s="359">
        <v>7551047</v>
      </c>
      <c r="I14" s="359">
        <v>8432440</v>
      </c>
      <c r="J14" s="355">
        <f t="shared" si="1"/>
        <v>-10.452407606813679</v>
      </c>
    </row>
    <row r="15" spans="2:14" x14ac:dyDescent="0.2">
      <c r="B15" s="89"/>
      <c r="C15" s="17" t="s">
        <v>109</v>
      </c>
      <c r="D15" s="38">
        <v>5</v>
      </c>
      <c r="E15" s="358">
        <v>182597</v>
      </c>
      <c r="F15" s="358">
        <v>255857</v>
      </c>
      <c r="G15" s="355">
        <f t="shared" si="0"/>
        <v>-28.633181816405255</v>
      </c>
      <c r="H15" s="359">
        <v>2000007</v>
      </c>
      <c r="I15" s="359">
        <v>1628175</v>
      </c>
      <c r="J15" s="355">
        <f t="shared" si="1"/>
        <v>22.837348565111242</v>
      </c>
    </row>
    <row r="16" spans="2:14" x14ac:dyDescent="0.2">
      <c r="B16" s="89"/>
      <c r="C16" s="17" t="s">
        <v>110</v>
      </c>
      <c r="D16" s="38">
        <v>6</v>
      </c>
      <c r="E16" s="358">
        <v>47482</v>
      </c>
      <c r="F16" s="358">
        <v>80714</v>
      </c>
      <c r="G16" s="355">
        <f t="shared" si="0"/>
        <v>-41.17253512401814</v>
      </c>
      <c r="H16" s="359">
        <v>281231</v>
      </c>
      <c r="I16" s="359">
        <v>438992</v>
      </c>
      <c r="J16" s="355">
        <f t="shared" si="1"/>
        <v>-35.937101359478078</v>
      </c>
    </row>
    <row r="17" spans="2:10" x14ac:dyDescent="0.2">
      <c r="B17" s="89"/>
      <c r="C17" s="17" t="s">
        <v>111</v>
      </c>
      <c r="D17" s="38">
        <v>7</v>
      </c>
      <c r="E17" s="358">
        <v>3325</v>
      </c>
      <c r="F17" s="358">
        <v>28605</v>
      </c>
      <c r="G17" s="355">
        <f t="shared" si="0"/>
        <v>-88.376158014333157</v>
      </c>
      <c r="H17" s="359">
        <v>11418</v>
      </c>
      <c r="I17" s="359">
        <v>151847</v>
      </c>
      <c r="J17" s="355">
        <f t="shared" si="1"/>
        <v>-92.480589013941668</v>
      </c>
    </row>
    <row r="18" spans="2:10" x14ac:dyDescent="0.2">
      <c r="B18" s="105"/>
      <c r="C18" s="17" t="s">
        <v>112</v>
      </c>
      <c r="D18" s="38">
        <v>8</v>
      </c>
      <c r="E18" s="358">
        <v>111254</v>
      </c>
      <c r="F18" s="358">
        <v>71480</v>
      </c>
      <c r="G18" s="355">
        <f t="shared" si="0"/>
        <v>55.643536653609402</v>
      </c>
      <c r="H18" s="359">
        <v>684003</v>
      </c>
      <c r="I18" s="359">
        <v>611828</v>
      </c>
      <c r="J18" s="355">
        <f t="shared" si="1"/>
        <v>11.796616042417156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">
      <c r="B21" s="89"/>
      <c r="C21" s="17" t="s">
        <v>114</v>
      </c>
      <c r="D21" s="92">
        <v>9</v>
      </c>
      <c r="E21" s="93">
        <v>61419</v>
      </c>
      <c r="F21" s="93">
        <v>88555</v>
      </c>
      <c r="G21" s="355">
        <f t="shared" ref="G21:G34" si="2">IF(AND(F21&gt; 0,E21&gt;0,E21&lt;=F21*6),E21/F21*100-100,"-")</f>
        <v>-30.643103156230595</v>
      </c>
      <c r="H21" s="93">
        <v>670691</v>
      </c>
      <c r="I21" s="93">
        <v>643925</v>
      </c>
      <c r="J21" s="355">
        <f t="shared" ref="J21:J34" si="3">IF(AND(I21&gt; 0,H21&gt;0,H21&lt;=I21*6),H21/I21*100-100,"-")</f>
        <v>4.1566952673059774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9891</v>
      </c>
      <c r="F23" s="93">
        <v>27663</v>
      </c>
      <c r="G23" s="355">
        <f t="shared" si="2"/>
        <v>-64.244658930701661</v>
      </c>
      <c r="H23" s="93">
        <v>50935</v>
      </c>
      <c r="I23" s="93">
        <v>78308</v>
      </c>
      <c r="J23" s="355">
        <f t="shared" si="3"/>
        <v>-34.955560096031064</v>
      </c>
    </row>
    <row r="24" spans="2:10" x14ac:dyDescent="0.2">
      <c r="B24" s="89"/>
      <c r="C24" s="17" t="s">
        <v>117</v>
      </c>
      <c r="D24" s="38">
        <v>12</v>
      </c>
      <c r="E24" s="93">
        <v>7143</v>
      </c>
      <c r="F24" s="93">
        <v>11962</v>
      </c>
      <c r="G24" s="355">
        <f t="shared" si="2"/>
        <v>-40.285905366995486</v>
      </c>
      <c r="H24" s="93">
        <v>44158</v>
      </c>
      <c r="I24" s="93">
        <v>49129</v>
      </c>
      <c r="J24" s="355">
        <f t="shared" si="3"/>
        <v>-10.118260090781419</v>
      </c>
    </row>
    <row r="25" spans="2:10" x14ac:dyDescent="0.2">
      <c r="B25" s="89"/>
      <c r="C25" s="17" t="s">
        <v>118</v>
      </c>
      <c r="D25" s="38">
        <v>13</v>
      </c>
      <c r="E25" s="93">
        <v>635</v>
      </c>
      <c r="F25" s="93">
        <v>1174</v>
      </c>
      <c r="G25" s="355">
        <f t="shared" si="2"/>
        <v>-45.911413969335598</v>
      </c>
      <c r="H25" s="93">
        <v>3037</v>
      </c>
      <c r="I25" s="93">
        <v>4952</v>
      </c>
      <c r="J25" s="355">
        <f t="shared" si="3"/>
        <v>-38.671243941841681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135746</v>
      </c>
      <c r="F27" s="93">
        <v>592056</v>
      </c>
      <c r="G27" s="355">
        <f t="shared" si="2"/>
        <v>-77.072101287716023</v>
      </c>
      <c r="H27" s="93">
        <v>1680975</v>
      </c>
      <c r="I27" s="93">
        <v>3324188</v>
      </c>
      <c r="J27" s="355">
        <f t="shared" si="3"/>
        <v>-49.432011667210162</v>
      </c>
    </row>
    <row r="28" spans="2:10" x14ac:dyDescent="0.2">
      <c r="B28" s="89"/>
      <c r="C28" s="17" t="s">
        <v>121</v>
      </c>
      <c r="D28" s="38">
        <v>16</v>
      </c>
      <c r="E28" s="93">
        <v>1209</v>
      </c>
      <c r="F28" s="93">
        <v>1642</v>
      </c>
      <c r="G28" s="355">
        <f t="shared" si="2"/>
        <v>-26.370280146163211</v>
      </c>
      <c r="H28" s="93">
        <v>9266</v>
      </c>
      <c r="I28" s="93">
        <v>9345</v>
      </c>
      <c r="J28" s="355">
        <f t="shared" si="3"/>
        <v>-0.84537185660781233</v>
      </c>
    </row>
    <row r="29" spans="2:10" x14ac:dyDescent="0.2">
      <c r="B29" s="89"/>
      <c r="C29" s="17" t="s">
        <v>122</v>
      </c>
      <c r="D29" s="38">
        <v>17</v>
      </c>
      <c r="E29" s="93">
        <v>57084</v>
      </c>
      <c r="F29" s="93">
        <v>96475</v>
      </c>
      <c r="G29" s="355">
        <f t="shared" si="2"/>
        <v>-40.830266908525523</v>
      </c>
      <c r="H29" s="93">
        <v>390054</v>
      </c>
      <c r="I29" s="93">
        <v>492939</v>
      </c>
      <c r="J29" s="355">
        <f t="shared" si="3"/>
        <v>-20.871750865725787</v>
      </c>
    </row>
    <row r="30" spans="2:10" x14ac:dyDescent="0.2">
      <c r="B30" s="89"/>
      <c r="C30" s="17" t="s">
        <v>124</v>
      </c>
      <c r="D30" s="38">
        <v>18</v>
      </c>
      <c r="E30" s="93">
        <v>5359</v>
      </c>
      <c r="F30" s="93">
        <v>3573</v>
      </c>
      <c r="G30" s="355">
        <f t="shared" si="2"/>
        <v>49.986006157290774</v>
      </c>
      <c r="H30" s="93">
        <v>29057</v>
      </c>
      <c r="I30" s="93">
        <v>25833</v>
      </c>
      <c r="J30" s="355">
        <f t="shared" si="3"/>
        <v>12.480161034335936</v>
      </c>
    </row>
    <row r="31" spans="2:10" x14ac:dyDescent="0.2">
      <c r="B31" s="89"/>
      <c r="C31" s="17" t="s">
        <v>125</v>
      </c>
      <c r="D31" s="38">
        <v>19</v>
      </c>
      <c r="E31" s="93">
        <v>6763</v>
      </c>
      <c r="F31" s="93">
        <v>51129</v>
      </c>
      <c r="G31" s="355">
        <f t="shared" si="2"/>
        <v>-86.772673042695928</v>
      </c>
      <c r="H31" s="93">
        <v>328984</v>
      </c>
      <c r="I31" s="93">
        <v>369690</v>
      </c>
      <c r="J31" s="355">
        <f t="shared" si="3"/>
        <v>-11.010846925802696</v>
      </c>
    </row>
    <row r="32" spans="2:10" x14ac:dyDescent="0.2">
      <c r="B32" s="89"/>
      <c r="C32" s="17" t="s">
        <v>126</v>
      </c>
      <c r="D32" s="38">
        <v>20</v>
      </c>
      <c r="E32" s="93">
        <v>23358</v>
      </c>
      <c r="F32" s="93">
        <v>21706</v>
      </c>
      <c r="G32" s="355">
        <f t="shared" si="2"/>
        <v>7.6107988574587608</v>
      </c>
      <c r="H32" s="93">
        <v>152842</v>
      </c>
      <c r="I32" s="93">
        <v>140131</v>
      </c>
      <c r="J32" s="355">
        <f t="shared" si="3"/>
        <v>9.0707980389778129</v>
      </c>
    </row>
    <row r="33" spans="2:10" x14ac:dyDescent="0.2">
      <c r="B33" s="89"/>
      <c r="C33" s="17" t="s">
        <v>127</v>
      </c>
      <c r="D33" s="38">
        <v>21</v>
      </c>
      <c r="E33" s="93">
        <v>5480</v>
      </c>
      <c r="F33" s="93">
        <v>17720</v>
      </c>
      <c r="G33" s="355">
        <f t="shared" si="2"/>
        <v>-69.074492099322796</v>
      </c>
      <c r="H33" s="93">
        <v>66728</v>
      </c>
      <c r="I33" s="93">
        <v>117101</v>
      </c>
      <c r="J33" s="355">
        <f t="shared" si="3"/>
        <v>-43.016712069068589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2405467</v>
      </c>
      <c r="F34" s="129">
        <f>SUM(F11:F33)</f>
        <v>3741141</v>
      </c>
      <c r="G34" s="357">
        <f t="shared" si="2"/>
        <v>-35.702316485799386</v>
      </c>
      <c r="H34" s="75">
        <f>SUM(H11:H33)</f>
        <v>18193048</v>
      </c>
      <c r="I34" s="75">
        <f>SUM(I11:I33)</f>
        <v>21704905</v>
      </c>
      <c r="J34" s="357">
        <f t="shared" si="3"/>
        <v>-16.180015531051623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1" display="Inhalt!F21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28</vt:i4>
      </vt:variant>
    </vt:vector>
  </HeadingPairs>
  <TitlesOfParts>
    <vt:vector size="52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5j</vt:lpstr>
      <vt:lpstr>Tab 6</vt:lpstr>
      <vt:lpstr>Tab 6a</vt:lpstr>
      <vt:lpstr>Tab 6b</vt:lpstr>
      <vt:lpstr>Tab 6c</vt:lpstr>
      <vt:lpstr>Tab 6j</vt:lpstr>
      <vt:lpstr>Tab 7</vt:lpstr>
      <vt:lpstr>Tab 7j</vt:lpstr>
      <vt:lpstr>Tab 8</vt:lpstr>
      <vt:lpstr>Tab 9</vt:lpstr>
      <vt:lpstr>Tab 10</vt:lpstr>
      <vt:lpstr>Tab 10a</vt:lpstr>
      <vt:lpstr>Tab 10j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10j'!Druckbereich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5j'!Druckbereich</vt:lpstr>
      <vt:lpstr>'Tab 6'!Druckbereich</vt:lpstr>
      <vt:lpstr>'Tab 6a'!Druckbereich</vt:lpstr>
      <vt:lpstr>'Tab 6b'!Druckbereich</vt:lpstr>
      <vt:lpstr>'Tab 6c'!Druckbereich</vt:lpstr>
      <vt:lpstr>'Tab 6j'!Druckbereich</vt:lpstr>
      <vt:lpstr>'Tab 7'!Druckbereich</vt:lpstr>
      <vt:lpstr>'Tab 7j'!Druckbereich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Heinemeyer, Albrecht</dc:creator>
  <cp:lastModifiedBy>Koj, Harald</cp:lastModifiedBy>
  <cp:lastPrinted>2020-11-30T14:44:41Z</cp:lastPrinted>
  <dcterms:created xsi:type="dcterms:W3CDTF">2005-04-19T07:17:31Z</dcterms:created>
  <dcterms:modified xsi:type="dcterms:W3CDTF">2021-06-14T08:15:02Z</dcterms:modified>
</cp:coreProperties>
</file>