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H12" i="18" s="1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I36" i="18"/>
  <c r="H35" i="18"/>
  <c r="H36" i="18" s="1"/>
  <c r="G36" i="18"/>
  <c r="F36" i="18"/>
  <c r="J33" i="17"/>
  <c r="J33" i="16"/>
  <c r="L35" i="15"/>
  <c r="L35" i="11"/>
  <c r="L36" i="14"/>
  <c r="H34" i="14"/>
  <c r="J34" i="13"/>
  <c r="G34" i="13"/>
  <c r="J34" i="12"/>
  <c r="G34" i="12"/>
  <c r="M35" i="10"/>
  <c r="M35" i="6"/>
  <c r="G34" i="9"/>
  <c r="J34" i="8"/>
  <c r="G34" i="8"/>
  <c r="J34" i="7"/>
  <c r="G34" i="7"/>
  <c r="K35" i="5"/>
  <c r="H35" i="5"/>
  <c r="K34" i="3"/>
  <c r="H34" i="3"/>
  <c r="H19" i="2"/>
  <c r="H36" i="14"/>
  <c r="L34" i="14"/>
  <c r="H26" i="5"/>
  <c r="K26" i="5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<sst xmlns="http://schemas.openxmlformats.org/spreadsheetml/2006/main" count="1472" uniqueCount="374">
  <si>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</si>
  <si>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</si>
  <si>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</si>
  <si>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</si>
  <si>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</si>
  <si>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</si>
  <si>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</si>
  <si>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</si>
  <si>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</si>
  <si>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</si>
  <si>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</si>
  <si>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</si>
  <si>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</si>
  <si>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</si>
  <si>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</si>
  <si>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</si>
  <si>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</si>
  <si>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</si>
  <si>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</si>
  <si>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</si>
  <si>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</si>
  <si>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</si>
  <si>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</si>
  <si>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</si>
  <si>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</si>
  <si>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</si>
  <si>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</si>
  <si>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</si>
  <si>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</si>
  <si>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</si>
  <si>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</si>
  <si>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</si>
  <si>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</si>
  <si>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</si>
  <si>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</si>
  <si>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</si>
  <si>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</si>
  <si>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</si>
  <si>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</si>
  <si>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</si>
  <si>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</si>
  <si>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</si>
  <si>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</si>
  <si>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</si>
  <si>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</si>
  <si>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</si>
  <si>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</si>
  <si>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</si>
  <si>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</si>
  <si>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</si>
  <si>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</si>
  <si>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</si>
  <si>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</si>
  <si>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</si>
  <si>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</si>
  <si>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</si>
  <si>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</si>
  <si>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</si>
  <si>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</si>
  <si>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</si>
  <si>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</si>
  <si>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</si>
  <si>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</si>
  <si>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</si>
  <si>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</si>
  <si>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</si>
  <si>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</si>
  <si>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</si>
  <si>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</si>
  <si>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</si>
  <si>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</si>
  <si>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</si>
  <si>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</si>
  <si>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</si>
  <si>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</si>
  <si>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</si>
  <si>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</si>
  <si>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</si>
  <si>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</si>
  <si>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</si>
  <si>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</si>
  <si>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</si>
  <si>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</si>
  <si>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</si>
  <si>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</si>
  <si>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</si>
  <si>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</si>
  <si>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</si>
  <si>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</si>
  <si>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</si>
  <si>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</si>
  <si>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</si>
  <si>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</si>
  <si>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</si>
  <si>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</si>
  <si>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</si>
  <si>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</si>
  <si>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</si>
  <si>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</si>
  <si>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</si>
  <si>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</si>
  <si>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</si>
  <si>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</si>
  <si>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</si>
  <si>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</si>
  <si>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</si>
  <si>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</si>
  <si>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</si>
  <si>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</si>
  <si>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</si>
  <si>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</si>
  <si>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</si>
  <si>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</si>
  <si>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</si>
  <si>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</si>
  <si>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</si>
  <si>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</si>
  <si>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</si>
  <si>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</si>
  <si>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</si>
  <si>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</si>
  <si>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</si>
  <si>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</si>
  <si>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</si>
  <si>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</si>
  <si>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</si>
  <si>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</si>
  <si>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</si>
  <si>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</si>
  <si>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</si>
  <si>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</si>
  <si>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</si>
  <si>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</si>
  <si>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</si>
  <si>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</si>
  <si>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</si>
  <si>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</si>
  <si>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</si>
  <si>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</si>
  <si>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</si>
  <si>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</si>
  <si>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</si>
  <si>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</si>
  <si>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</si>
  <si>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</si>
  <si>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</si>
  <si>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</si>
  <si>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</si>
  <si>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</si>
  <si>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</si>
  <si>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</si>
  <si>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</si>
  <si>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</si>
  <si>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</si>
  <si>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</si>
  <si>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</si>
  <si>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</si>
  <si>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</si>
  <si>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</si>
  <si>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</si>
  <si>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</si>
  <si>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</si>
  <si>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</si>
  <si>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</si>
  <si>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</si>
  <si>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</si>
  <si>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</si>
  <si>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</si>
  <si>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</si>
  <si>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</si>
  <si>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</si>
  <si>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</si>
  <si>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</si>
  <si>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</si>
  <si>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</si>
  <si>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</si>
  <si>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</si>
  <si>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</si>
  <si>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</si>
  <si>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</si>
  <si>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</si>
  <si>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</si>
  <si>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</si>
  <si>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</si>
  <si>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</si>
  <si>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</si>
  <si>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</si>
  <si>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</si>
  <si>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</si>
  <si>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</si>
  <si>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</si>
  <si>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</si>
  <si>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</si>
  <si>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</si>
  <si>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</si>
  <si>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</si>
  <si>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</si>
  <si>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</si>
  <si>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</si>
  <si>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</si>
  <si>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</si>
  <si>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</si>
  <si>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</si>
  <si>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</si>
  <si>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</si>
  <si>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</si>
  <si>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</si>
  <si>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</si>
  <si>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</si>
  <si>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</si>
  <si>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</si>
  <si>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</si>
  <si>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</si>
  <si>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</si>
  <si>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</si>
  <si>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</si>
  <si>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</si>
  <si>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</si>
  <si>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</si>
  <si>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</si>
  <si>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</si>
  <si>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</si>
  <si>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</si>
  <si>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</si>
  <si>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</si>
  <si>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</si>
  <si>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</si>
  <si>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</si>
  <si>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</si>
  <si>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</si>
  <si>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</si>
  <si>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</si>
  <si>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</si>
  <si>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</si>
  <si>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</si>
  <si>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</si>
  <si>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</si>
  <si>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</si>
  <si>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</si>
  <si>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</si>
  <si>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</si>
  <si>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</si>
  <si>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</si>
  <si>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</si>
  <si>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</si>
  <si>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</si>
  <si>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</si>
  <si>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</si>
  <si>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</si>
  <si>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</si>
  <si>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</si>
  <si>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</si>
  <si>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</si>
  <si>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</si>
  <si>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</si>
  <si>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</si>
  <si>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</si>
  <si>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</si>
  <si>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</si>
  <si>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</si>
  <si>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</si>
  <si>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</si>
  <si>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</si>
  <si>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</si>
  <si>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</si>
  <si>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</si>
  <si>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</si>
  <si>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</si>
  <si>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</si>
  <si>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</si>
  <si>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</si>
  <si>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</si>
  <si>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</si>
  <si>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</si>
  <si>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</si>
  <si>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</si>
  <si>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</si>
  <si>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</si>
  <si>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</si>
  <si>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</si>
  <si>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</si>
  <si>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</si>
  <si>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</si>
  <si>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</si>
  <si>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</si>
  <si>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</si>
  <si>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</si>
  <si>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</si>
  <si>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</si>
  <si>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</si>
  <si>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</si>
  <si>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</si>
  <si>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</si>
  <si>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</si>
  <si>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</si>
  <si>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</si>
  <si>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</si>
  <si>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</si>
  <si>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</si>
  <si>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</si>
  <si>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</si>
  <si>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</si>
  <si>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</si>
  <si>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</si>
  <si>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</si>
  <si>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</si>
  <si>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</si>
  <si>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</si>
  <si>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</si>
  <si>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</si>
  <si>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</si>
  <si>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</si>
  <si>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</si>
  <si>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</si>
  <si>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</si>
  <si>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</si>
  <si>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</si>
  <si>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</si>
  <si>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</si>
  <si>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</si>
  <si>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</si>
  <si>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</si>
  <si>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</si>
  <si>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</si>
  <si>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</si>
  <si>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</si>
  <si>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</si>
  <si>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</si>
  <si>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</si>
  <si>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</si>
  <si>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</si>
  <si>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</si>
  <si>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</si>
  <si>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</si>
  <si>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</si>
  <si>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</si>
  <si>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</si>
  <si>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</si>
  <si>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</si>
  <si>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</si>
  <si>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</si>
  <si>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</si>
  <si>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</si>
  <si>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</si>
  <si>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</si>
  <si>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</si>
  <si>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</si>
  <si>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</si>
  <si>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</si>
  <si>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</si>
  <si>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</si>
  <si>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</si>
  <si>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</si>
  <si>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</si>
  <si>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</si>
  <si>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</si>
  <si>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</si>
  <si>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</si>
  <si>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</si>
  <si>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</si>
  <si>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</si>
  <si>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</si>
  <si>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</si>
  <si>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</si>
  <si>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</si>
  <si>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</si>
  <si>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</si>
  <si>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</si>
  <si>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</si>
  <si>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</si>
  <si>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</si>
  <si>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November 2020</t>
  </si>
  <si>
    <t xml:space="preserve"> Januar bis November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</si>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</sst>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November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189754</v>
      </c>
      <c r="F11" s="93">
        <v>192812</v>
      </c>
      <c r="G11" s="355">
        <f t="shared" ref="G11:G18" si="0">IF(AND(F11&gt; 0,E11&gt;0,E11&lt;=F11*6),E11/F11*100-100,"-")</f>
        <v>-1.5860008713150648</v>
      </c>
      <c r="H11" s="93">
        <v>1846831</v>
      </c>
      <c r="I11" s="93">
        <v>2141487</v>
      </c>
      <c r="J11" s="355">
        <f t="shared" ref="J11:J18" si="1">IF(AND(I11&gt; 0,H11&gt;0,H11&lt;=I11*6),H11/I11*100-100,"-")</f>
        <v>-13.759411100791169</v>
      </c>
    </row>
    <row r="12" spans="2:14" x14ac:dyDescent="0.2">
      <c r="B12" s="89"/>
      <c r="C12" s="17" t="s">
        <v>106</v>
      </c>
      <c r="D12" s="38">
        <v>2</v>
      </c>
      <c r="E12" s="93">
        <v>1807</v>
      </c>
      <c r="F12" s="93">
        <v>4761</v>
      </c>
      <c r="G12" s="355">
        <f t="shared" si="0"/>
        <v>-62.04578869985297</v>
      </c>
      <c r="H12" s="93">
        <v>41168</v>
      </c>
      <c r="I12" s="93">
        <v>38041</v>
      </c>
      <c r="J12" s="355">
        <f t="shared" si="1"/>
        <v>8.2200783365316425</v>
      </c>
    </row>
    <row r="13" spans="2:14" x14ac:dyDescent="0.2">
      <c r="B13" s="89"/>
      <c r="C13" s="17" t="s">
        <v>107</v>
      </c>
      <c r="D13" s="38">
        <v>3</v>
      </c>
      <c r="E13" s="93">
        <v>101273</v>
      </c>
      <c r="F13" s="93">
        <v>108724</v>
      </c>
      <c r="G13" s="355">
        <f t="shared" si="0"/>
        <v>-6.8531327029910614</v>
      </c>
      <c r="H13" s="93">
        <v>1139055</v>
      </c>
      <c r="I13" s="93">
        <v>1563211</v>
      </c>
      <c r="J13" s="355">
        <f t="shared" si="1"/>
        <v>-27.133637109769566</v>
      </c>
    </row>
    <row r="14" spans="2:14" x14ac:dyDescent="0.2">
      <c r="B14" s="89"/>
      <c r="C14" s="17" t="s">
        <v>108</v>
      </c>
      <c r="D14" s="38">
        <v>4</v>
      </c>
      <c r="E14" s="93">
        <v>17655</v>
      </c>
      <c r="F14" s="93">
        <v>19705</v>
      </c>
      <c r="G14" s="355">
        <f t="shared" si="0"/>
        <v>-10.403450900786609</v>
      </c>
      <c r="H14" s="93">
        <v>163681</v>
      </c>
      <c r="I14" s="93">
        <v>173595</v>
      </c>
      <c r="J14" s="355">
        <f t="shared" si="1"/>
        <v>-5.7109939802413692</v>
      </c>
    </row>
    <row r="15" spans="2:14" x14ac:dyDescent="0.2">
      <c r="B15" s="89"/>
      <c r="C15" s="17" t="s">
        <v>109</v>
      </c>
      <c r="D15" s="38">
        <v>5</v>
      </c>
      <c r="E15" s="93">
        <v>9670</v>
      </c>
      <c r="F15" s="93">
        <v>13924</v>
      </c>
      <c r="G15" s="355">
        <f t="shared" si="0"/>
        <v>-30.551565642056872</v>
      </c>
      <c r="H15" s="93">
        <v>123103</v>
      </c>
      <c r="I15" s="93">
        <v>185080</v>
      </c>
      <c r="J15" s="355">
        <f t="shared" si="1"/>
        <v>-33.486600389020964</v>
      </c>
    </row>
    <row r="16" spans="2:14" x14ac:dyDescent="0.2">
      <c r="B16" s="89"/>
      <c r="C16" s="17" t="s">
        <v>110</v>
      </c>
      <c r="D16" s="38">
        <v>6</v>
      </c>
      <c r="E16" s="93">
        <v>51975</v>
      </c>
      <c r="F16" s="93">
        <v>140708</v>
      </c>
      <c r="G16" s="355">
        <f t="shared" si="0"/>
        <v>-63.061801745458681</v>
      </c>
      <c r="H16" s="93">
        <v>1384194</v>
      </c>
      <c r="I16" s="93">
        <v>1496552</v>
      </c>
      <c r="J16" s="355">
        <f t="shared" si="1"/>
        <v>-7.5077912428034494</v>
      </c>
    </row>
    <row r="17" spans="2:10" x14ac:dyDescent="0.2">
      <c r="B17" s="89"/>
      <c r="C17" s="17" t="s">
        <v>111</v>
      </c>
      <c r="D17" s="38">
        <v>7</v>
      </c>
      <c r="E17" s="93">
        <v>11125</v>
      </c>
      <c r="F17" s="93">
        <v>8821</v>
      </c>
      <c r="G17" s="355">
        <f t="shared" si="0"/>
        <v>26.119487586441451</v>
      </c>
      <c r="H17" s="93">
        <v>123163</v>
      </c>
      <c r="I17" s="93">
        <v>175347</v>
      </c>
      <c r="J17" s="355">
        <f t="shared" si="1"/>
        <v>-29.760417914192999</v>
      </c>
    </row>
    <row r="18" spans="2:10" x14ac:dyDescent="0.2">
      <c r="B18" s="105"/>
      <c r="C18" s="17" t="s">
        <v>112</v>
      </c>
      <c r="D18" s="38">
        <v>8</v>
      </c>
      <c r="E18" s="93">
        <v>103733</v>
      </c>
      <c r="F18" s="93">
        <v>192006</v>
      </c>
      <c r="G18" s="355">
        <f t="shared" si="0"/>
        <v>-45.974084143203854</v>
      </c>
      <c r="H18" s="93">
        <v>1345581</v>
      </c>
      <c r="I18" s="93">
        <v>1854767</v>
      </c>
      <c r="J18" s="355">
        <f t="shared" si="1"/>
        <v>-27.452828306736095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24663</v>
      </c>
      <c r="F21" s="93">
        <v>29511</v>
      </c>
      <c r="G21" s="355">
        <f t="shared" ref="G21:G34" si="2">IF(AND(F21&gt; 0,E21&gt;0,E21&lt;=F21*6),E21/F21*100-100,"-")</f>
        <v>-16.427772694927313</v>
      </c>
      <c r="H21" s="93">
        <v>402323</v>
      </c>
      <c r="I21" s="93">
        <v>352286</v>
      </c>
      <c r="J21" s="355">
        <f t="shared" ref="J21:J34" si="3">IF(AND(I21&gt; 0,H21&gt;0,H21&lt;=I21*6),H21/I21*100-100,"-")</f>
        <v>14.20351646105722</v>
      </c>
    </row>
    <row r="22" spans="2:10" x14ac:dyDescent="0.2">
      <c r="B22" s="89"/>
      <c r="C22" s="17" t="s">
        <v>115</v>
      </c>
      <c r="D22" s="38">
        <v>10</v>
      </c>
      <c r="E22" s="93">
        <v>9167</v>
      </c>
      <c r="F22" s="93">
        <v>8517</v>
      </c>
      <c r="G22" s="355">
        <f t="shared" si="2"/>
        <v>7.6317952330632721</v>
      </c>
      <c r="H22" s="93">
        <v>106214</v>
      </c>
      <c r="I22" s="93">
        <v>111972</v>
      </c>
      <c r="J22" s="355">
        <f t="shared" si="3"/>
        <v>-5.1423570178258871</v>
      </c>
    </row>
    <row r="23" spans="2:10" x14ac:dyDescent="0.2">
      <c r="B23" s="89"/>
      <c r="C23" s="17" t="s">
        <v>116</v>
      </c>
      <c r="D23" s="38">
        <v>11</v>
      </c>
      <c r="E23" s="93">
        <v>30425</v>
      </c>
      <c r="F23" s="93">
        <v>24278</v>
      </c>
      <c r="G23" s="355">
        <f t="shared" si="2"/>
        <v>25.319219046049923</v>
      </c>
      <c r="H23" s="93">
        <v>238542</v>
      </c>
      <c r="I23" s="93">
        <v>237167</v>
      </c>
      <c r="J23" s="355">
        <f t="shared" si="3"/>
        <v>0.57976025332359882</v>
      </c>
    </row>
    <row r="24" spans="2:10" x14ac:dyDescent="0.2">
      <c r="B24" s="89"/>
      <c r="C24" s="17" t="s">
        <v>117</v>
      </c>
      <c r="D24" s="38">
        <v>12</v>
      </c>
      <c r="E24" s="93">
        <v>311</v>
      </c>
      <c r="F24" s="93">
        <v>172</v>
      </c>
      <c r="G24" s="355">
        <f t="shared" si="2"/>
        <v>80.813953488372107</v>
      </c>
      <c r="H24" s="93">
        <v>2373</v>
      </c>
      <c r="I24" s="93">
        <v>1198</v>
      </c>
      <c r="J24" s="355">
        <f t="shared" si="3"/>
        <v>98.080133555926551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3391</v>
      </c>
      <c r="F27" s="93">
        <v>3714</v>
      </c>
      <c r="G27" s="355">
        <f t="shared" si="2"/>
        <v>-8.6968228325255694</v>
      </c>
      <c r="H27" s="93">
        <v>40217</v>
      </c>
      <c r="I27" s="93">
        <v>44454</v>
      </c>
      <c r="J27" s="355">
        <f t="shared" si="3"/>
        <v>-9.5312007918297468</v>
      </c>
    </row>
    <row r="28" spans="2:10" x14ac:dyDescent="0.2">
      <c r="B28" s="89"/>
      <c r="C28" s="17" t="s">
        <v>121</v>
      </c>
      <c r="D28" s="38">
        <v>16</v>
      </c>
      <c r="E28" s="93">
        <v>263</v>
      </c>
      <c r="F28" s="93">
        <v>242</v>
      </c>
      <c r="G28" s="355">
        <f t="shared" si="2"/>
        <v>8.6776859504132347</v>
      </c>
      <c r="H28" s="93">
        <v>2472</v>
      </c>
      <c r="I28" s="93">
        <v>4144</v>
      </c>
      <c r="J28" s="355">
        <f t="shared" si="3"/>
        <v>-40.347490347490343</v>
      </c>
    </row>
    <row r="29" spans="2:10" x14ac:dyDescent="0.2">
      <c r="B29" s="89"/>
      <c r="C29" s="17" t="s">
        <v>122</v>
      </c>
      <c r="D29" s="38">
        <v>17</v>
      </c>
      <c r="E29" s="93">
        <v>124555</v>
      </c>
      <c r="F29" s="93">
        <v>110398</v>
      </c>
      <c r="G29" s="355">
        <f t="shared" si="2"/>
        <v>12.823601876845586</v>
      </c>
      <c r="H29" s="93">
        <v>1208548</v>
      </c>
      <c r="I29" s="93">
        <v>1026613</v>
      </c>
      <c r="J29" s="355">
        <f t="shared" si="3"/>
        <v>17.721867928810568</v>
      </c>
    </row>
    <row r="30" spans="2:10" x14ac:dyDescent="0.2">
      <c r="B30" s="89"/>
      <c r="C30" s="17" t="s">
        <v>124</v>
      </c>
      <c r="D30" s="38">
        <v>18</v>
      </c>
      <c r="E30" s="93">
        <v>17379</v>
      </c>
      <c r="F30" s="93">
        <v>23679</v>
      </c>
      <c r="G30" s="355">
        <f t="shared" si="2"/>
        <v>-26.605853287723306</v>
      </c>
      <c r="H30" s="93">
        <v>159722</v>
      </c>
      <c r="I30" s="93">
        <v>224483</v>
      </c>
      <c r="J30" s="355">
        <f t="shared" si="3"/>
        <v>-28.848955154733318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24055</v>
      </c>
      <c r="F32" s="93">
        <v>21487</v>
      </c>
      <c r="G32" s="355">
        <f t="shared" si="2"/>
        <v>11.951412481965846</v>
      </c>
      <c r="H32" s="93">
        <v>218819</v>
      </c>
      <c r="I32" s="93">
        <v>224535</v>
      </c>
      <c r="J32" s="355">
        <f t="shared" si="3"/>
        <v>-2.5457055692876338</v>
      </c>
    </row>
    <row r="33" spans="2:10" x14ac:dyDescent="0.2">
      <c r="B33" s="89"/>
      <c r="C33" s="17" t="s">
        <v>127</v>
      </c>
      <c r="D33" s="38">
        <v>21</v>
      </c>
      <c r="E33" s="93">
        <v>70993</v>
      </c>
      <c r="F33" s="93">
        <v>34649</v>
      </c>
      <c r="G33" s="355">
        <f t="shared" si="2"/>
        <v>104.89191607261392</v>
      </c>
      <c r="H33" s="93">
        <v>533805</v>
      </c>
      <c r="I33" s="93">
        <v>456089</v>
      </c>
      <c r="J33" s="355">
        <f t="shared" si="3"/>
        <v>17.039656733663833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792194</v>
      </c>
      <c r="F34" s="129">
        <f>SUM(F11:F33)</f>
        <v>938108</v>
      </c>
      <c r="G34" s="357">
        <f t="shared" si="2"/>
        <v>-15.554072665407389</v>
      </c>
      <c r="H34" s="75">
        <f>SUM(H11:H33)</f>
        <v>9079942</v>
      </c>
      <c r="I34" s="75">
        <f>SUM(I11:I33)</f>
        <v>10311021</v>
      </c>
      <c r="J34" s="357">
        <f t="shared" si="3"/>
        <v>-11.939448091512944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6253273</v>
      </c>
      <c r="F12" s="165"/>
      <c r="G12" s="166">
        <v>689</v>
      </c>
      <c r="H12" s="166">
        <v>1846831</v>
      </c>
      <c r="I12" s="166">
        <v>241961</v>
      </c>
      <c r="J12" s="166">
        <v>0</v>
      </c>
      <c r="K12" s="166">
        <v>2437613</v>
      </c>
      <c r="L12" s="166">
        <v>4187227</v>
      </c>
      <c r="M12" s="166">
        <f>E12-G12-H12+I12+J12+K12+L12</f>
        <v>11272554</v>
      </c>
    </row>
    <row r="13" spans="2:13" x14ac:dyDescent="0.2">
      <c r="B13" s="149"/>
      <c r="C13" s="137" t="s">
        <v>106</v>
      </c>
      <c r="D13" s="159">
        <v>2</v>
      </c>
      <c r="E13" s="164">
        <v>16857448</v>
      </c>
      <c r="F13" s="165"/>
      <c r="G13" s="166">
        <v>0</v>
      </c>
      <c r="H13" s="166">
        <v>41168</v>
      </c>
      <c r="I13" s="166">
        <v>0</v>
      </c>
      <c r="J13" s="166">
        <v>0</v>
      </c>
      <c r="K13" s="166">
        <v>45478</v>
      </c>
      <c r="L13" s="166">
        <v>1248170</v>
      </c>
      <c r="M13" s="166">
        <f t="shared" ref="M13:M19" si="0">E13-G13-H13+I13+J13+K13+L13</f>
        <v>18109928</v>
      </c>
    </row>
    <row r="14" spans="2:13" x14ac:dyDescent="0.2">
      <c r="B14" s="149"/>
      <c r="C14" s="137" t="s">
        <v>107</v>
      </c>
      <c r="D14" s="159">
        <v>3</v>
      </c>
      <c r="E14" s="164">
        <v>2209491</v>
      </c>
      <c r="F14" s="165"/>
      <c r="G14" s="166">
        <v>0</v>
      </c>
      <c r="H14" s="166">
        <v>1139055</v>
      </c>
      <c r="I14" s="166">
        <v>3311046</v>
      </c>
      <c r="J14" s="166">
        <v>0</v>
      </c>
      <c r="K14" s="166">
        <v>17726</v>
      </c>
      <c r="L14" s="166">
        <v>480133</v>
      </c>
      <c r="M14" s="166">
        <f t="shared" si="0"/>
        <v>4879341</v>
      </c>
    </row>
    <row r="15" spans="2:13" x14ac:dyDescent="0.2">
      <c r="B15" s="149"/>
      <c r="C15" s="137" t="s">
        <v>108</v>
      </c>
      <c r="D15" s="159">
        <v>4</v>
      </c>
      <c r="E15" s="164">
        <v>28192109</v>
      </c>
      <c r="F15" s="165"/>
      <c r="G15" s="166">
        <v>1751</v>
      </c>
      <c r="H15" s="166">
        <v>163681</v>
      </c>
      <c r="I15" s="166">
        <v>0</v>
      </c>
      <c r="J15" s="166">
        <v>0</v>
      </c>
      <c r="K15" s="166">
        <v>4142857</v>
      </c>
      <c r="L15" s="166">
        <v>8843744</v>
      </c>
      <c r="M15" s="166">
        <f t="shared" si="0"/>
        <v>41013278</v>
      </c>
    </row>
    <row r="16" spans="2:13" x14ac:dyDescent="0.2">
      <c r="B16" s="149"/>
      <c r="C16" s="137" t="s">
        <v>109</v>
      </c>
      <c r="D16" s="159">
        <v>5</v>
      </c>
      <c r="E16" s="164">
        <v>11229457</v>
      </c>
      <c r="F16" s="165"/>
      <c r="G16" s="166">
        <v>13200</v>
      </c>
      <c r="H16" s="166">
        <v>123103</v>
      </c>
      <c r="I16" s="166">
        <v>0</v>
      </c>
      <c r="J16" s="166">
        <v>13976</v>
      </c>
      <c r="K16" s="166">
        <v>495828</v>
      </c>
      <c r="L16" s="166">
        <v>2292413</v>
      </c>
      <c r="M16" s="166">
        <f t="shared" si="0"/>
        <v>13895371</v>
      </c>
    </row>
    <row r="17" spans="2:13" x14ac:dyDescent="0.2">
      <c r="B17" s="149"/>
      <c r="C17" s="137" t="s">
        <v>110</v>
      </c>
      <c r="D17" s="159">
        <v>6</v>
      </c>
      <c r="E17" s="164">
        <v>1835657</v>
      </c>
      <c r="F17" s="165"/>
      <c r="G17" s="166">
        <v>0</v>
      </c>
      <c r="H17" s="166">
        <v>1384194</v>
      </c>
      <c r="I17" s="166">
        <v>703</v>
      </c>
      <c r="J17" s="166">
        <v>3902</v>
      </c>
      <c r="K17" s="166">
        <v>416539</v>
      </c>
      <c r="L17" s="166">
        <v>81104</v>
      </c>
      <c r="M17" s="166">
        <f t="shared" si="0"/>
        <v>953711</v>
      </c>
    </row>
    <row r="18" spans="2:13" x14ac:dyDescent="0.2">
      <c r="B18" s="149"/>
      <c r="C18" s="137" t="s">
        <v>111</v>
      </c>
      <c r="D18" s="159">
        <v>7</v>
      </c>
      <c r="E18" s="164">
        <v>3630466</v>
      </c>
      <c r="F18" s="165"/>
      <c r="G18" s="166">
        <v>462043</v>
      </c>
      <c r="H18" s="166">
        <v>123163</v>
      </c>
      <c r="I18" s="166">
        <v>0</v>
      </c>
      <c r="J18" s="166">
        <v>120528</v>
      </c>
      <c r="K18" s="166">
        <v>0</v>
      </c>
      <c r="L18" s="166">
        <v>51034</v>
      </c>
      <c r="M18" s="166">
        <f t="shared" si="0"/>
        <v>3216822</v>
      </c>
    </row>
    <row r="19" spans="2:13" x14ac:dyDescent="0.2">
      <c r="B19" s="157"/>
      <c r="C19" s="137" t="s">
        <v>112</v>
      </c>
      <c r="D19" s="159">
        <v>8</v>
      </c>
      <c r="E19" s="164">
        <v>1988473</v>
      </c>
      <c r="F19" s="165"/>
      <c r="G19" s="166">
        <v>3239</v>
      </c>
      <c r="H19" s="166">
        <v>1345581</v>
      </c>
      <c r="I19" s="166">
        <v>33220</v>
      </c>
      <c r="J19" s="166">
        <v>31861</v>
      </c>
      <c r="K19" s="166">
        <v>881515</v>
      </c>
      <c r="L19" s="166">
        <v>364211</v>
      </c>
      <c r="M19" s="166">
        <f t="shared" si="0"/>
        <v>1950460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2678102</v>
      </c>
      <c r="F22" s="165"/>
      <c r="G22" s="166">
        <v>37723</v>
      </c>
      <c r="H22" s="166">
        <v>402323</v>
      </c>
      <c r="I22" s="166">
        <v>81383</v>
      </c>
      <c r="J22" s="166">
        <v>0</v>
      </c>
      <c r="K22" s="166">
        <v>230941</v>
      </c>
      <c r="L22" s="166">
        <v>908797</v>
      </c>
      <c r="M22" s="166">
        <f t="shared" ref="M22:M34" si="1">E22-G22-H22+I22+J22+K22+L22</f>
        <v>3459177</v>
      </c>
    </row>
    <row r="23" spans="2:13" x14ac:dyDescent="0.2">
      <c r="B23" s="149"/>
      <c r="C23" s="137" t="s">
        <v>115</v>
      </c>
      <c r="D23" s="159">
        <v>10</v>
      </c>
      <c r="E23" s="164">
        <v>3264606</v>
      </c>
      <c r="F23" s="165"/>
      <c r="G23" s="166">
        <v>3044514</v>
      </c>
      <c r="H23" s="166">
        <v>106214</v>
      </c>
      <c r="I23" s="166">
        <v>257251</v>
      </c>
      <c r="J23" s="166">
        <v>0</v>
      </c>
      <c r="K23" s="166">
        <v>0</v>
      </c>
      <c r="L23" s="166">
        <v>0</v>
      </c>
      <c r="M23" s="166">
        <f t="shared" si="1"/>
        <v>371129</v>
      </c>
    </row>
    <row r="24" spans="2:13" x14ac:dyDescent="0.2">
      <c r="B24" s="149"/>
      <c r="C24" s="137" t="s">
        <v>116</v>
      </c>
      <c r="D24" s="159">
        <v>11</v>
      </c>
      <c r="E24" s="164">
        <v>416868</v>
      </c>
      <c r="F24" s="165"/>
      <c r="G24" s="166">
        <v>0</v>
      </c>
      <c r="H24" s="166">
        <v>238542</v>
      </c>
      <c r="I24" s="166">
        <v>13206</v>
      </c>
      <c r="J24" s="166">
        <v>7318</v>
      </c>
      <c r="K24" s="166">
        <v>1417</v>
      </c>
      <c r="L24" s="166">
        <v>97534</v>
      </c>
      <c r="M24" s="166">
        <f t="shared" si="1"/>
        <v>297801</v>
      </c>
    </row>
    <row r="25" spans="2:13" x14ac:dyDescent="0.2">
      <c r="B25" s="149"/>
      <c r="C25" s="137" t="s">
        <v>117</v>
      </c>
      <c r="D25" s="159">
        <v>12</v>
      </c>
      <c r="E25" s="164">
        <v>55108</v>
      </c>
      <c r="F25" s="165"/>
      <c r="G25" s="166">
        <v>0</v>
      </c>
      <c r="H25" s="166">
        <v>2373</v>
      </c>
      <c r="I25" s="166">
        <v>38228</v>
      </c>
      <c r="J25" s="166">
        <v>0</v>
      </c>
      <c r="K25" s="166">
        <v>6346</v>
      </c>
      <c r="L25" s="166">
        <v>75385</v>
      </c>
      <c r="M25" s="166">
        <f t="shared" si="1"/>
        <v>172694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6097</v>
      </c>
      <c r="M26" s="166">
        <f t="shared" si="1"/>
        <v>6097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2346479</v>
      </c>
      <c r="F28" s="165"/>
      <c r="G28" s="166">
        <v>0</v>
      </c>
      <c r="H28" s="166">
        <v>40217</v>
      </c>
      <c r="I28" s="166">
        <v>0</v>
      </c>
      <c r="J28" s="166">
        <v>0</v>
      </c>
      <c r="K28" s="166">
        <v>64409</v>
      </c>
      <c r="L28" s="166">
        <v>2783588</v>
      </c>
      <c r="M28" s="166">
        <f t="shared" si="1"/>
        <v>5154259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2472</v>
      </c>
      <c r="I29" s="166">
        <v>0</v>
      </c>
      <c r="J29" s="166">
        <v>0</v>
      </c>
      <c r="K29" s="166">
        <v>0</v>
      </c>
      <c r="L29" s="166">
        <v>18140</v>
      </c>
      <c r="M29" s="166">
        <f t="shared" si="1"/>
        <v>15672</v>
      </c>
    </row>
    <row r="30" spans="2:13" x14ac:dyDescent="0.2">
      <c r="B30" s="149"/>
      <c r="C30" s="469" t="s">
        <v>287</v>
      </c>
      <c r="D30" s="159">
        <v>17</v>
      </c>
      <c r="E30" s="164">
        <v>2173120</v>
      </c>
      <c r="F30" s="170"/>
      <c r="G30" s="166">
        <v>0</v>
      </c>
      <c r="H30" s="166">
        <v>1208548</v>
      </c>
      <c r="I30" s="166">
        <v>0</v>
      </c>
      <c r="J30" s="166">
        <v>231974</v>
      </c>
      <c r="K30" s="166">
        <v>31902</v>
      </c>
      <c r="L30" s="166">
        <v>755920</v>
      </c>
      <c r="M30" s="166">
        <f t="shared" si="1"/>
        <v>1984368</v>
      </c>
    </row>
    <row r="31" spans="2:13" x14ac:dyDescent="0.2">
      <c r="B31" s="149"/>
      <c r="C31" s="137" t="s">
        <v>124</v>
      </c>
      <c r="D31" s="159">
        <v>18</v>
      </c>
      <c r="E31" s="164">
        <v>3543376</v>
      </c>
      <c r="F31" s="165"/>
      <c r="G31" s="166">
        <v>0</v>
      </c>
      <c r="H31" s="166">
        <v>159722</v>
      </c>
      <c r="I31" s="166">
        <v>0</v>
      </c>
      <c r="J31" s="166">
        <v>0</v>
      </c>
      <c r="K31" s="166">
        <v>8067</v>
      </c>
      <c r="L31" s="166">
        <v>85380</v>
      </c>
      <c r="M31" s="166">
        <f t="shared" si="1"/>
        <v>3477101</v>
      </c>
    </row>
    <row r="32" spans="2:13" x14ac:dyDescent="0.2">
      <c r="B32" s="149"/>
      <c r="C32" s="137" t="s">
        <v>125</v>
      </c>
      <c r="D32" s="159">
        <v>19</v>
      </c>
      <c r="E32" s="164">
        <v>1555786</v>
      </c>
      <c r="F32" s="165"/>
      <c r="G32" s="166">
        <v>601595</v>
      </c>
      <c r="H32" s="166">
        <v>131</v>
      </c>
      <c r="I32" s="166">
        <v>0</v>
      </c>
      <c r="J32" s="166">
        <v>0</v>
      </c>
      <c r="K32" s="166">
        <v>525411</v>
      </c>
      <c r="L32" s="166">
        <v>16513</v>
      </c>
      <c r="M32" s="166">
        <f t="shared" si="1"/>
        <v>1495984</v>
      </c>
    </row>
    <row r="33" spans="2:13" x14ac:dyDescent="0.2">
      <c r="B33" s="149"/>
      <c r="C33" s="137" t="s">
        <v>126</v>
      </c>
      <c r="D33" s="159">
        <v>20</v>
      </c>
      <c r="E33" s="164">
        <v>280821</v>
      </c>
      <c r="F33" s="165"/>
      <c r="G33" s="166">
        <v>0</v>
      </c>
      <c r="H33" s="166">
        <v>218819</v>
      </c>
      <c r="I33" s="166">
        <v>0</v>
      </c>
      <c r="J33" s="166">
        <v>0</v>
      </c>
      <c r="K33" s="166">
        <v>140699</v>
      </c>
      <c r="L33" s="166">
        <v>126313</v>
      </c>
      <c r="M33" s="166">
        <f t="shared" si="1"/>
        <v>329014</v>
      </c>
    </row>
    <row r="34" spans="2:13" x14ac:dyDescent="0.2">
      <c r="B34" s="149"/>
      <c r="C34" s="137" t="s">
        <v>127</v>
      </c>
      <c r="D34" s="159">
        <v>21</v>
      </c>
      <c r="E34" s="164">
        <v>1151303</v>
      </c>
      <c r="F34" s="165"/>
      <c r="G34" s="166">
        <v>520650</v>
      </c>
      <c r="H34" s="166">
        <v>533805</v>
      </c>
      <c r="I34" s="166">
        <v>972855</v>
      </c>
      <c r="J34" s="166">
        <v>0</v>
      </c>
      <c r="K34" s="166">
        <v>5</v>
      </c>
      <c r="L34" s="166">
        <v>81226</v>
      </c>
      <c r="M34" s="166">
        <f t="shared" si="1"/>
        <v>1150934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89661947</v>
      </c>
      <c r="F35" s="175"/>
      <c r="G35" s="174">
        <f>SUM(G12:G34)</f>
        <v>4685404</v>
      </c>
      <c r="H35" s="174">
        <f t="shared" ref="H35:M35" si="2">SUM(H12:H34)</f>
        <v>9079942</v>
      </c>
      <c r="I35" s="174">
        <f t="shared" si="2"/>
        <v>4949853</v>
      </c>
      <c r="J35" s="174">
        <f t="shared" si="2"/>
        <v>409559</v>
      </c>
      <c r="K35" s="174">
        <f t="shared" si="2"/>
        <v>9446753</v>
      </c>
      <c r="L35" s="174">
        <f t="shared" si="2"/>
        <v>22502929</v>
      </c>
      <c r="M35" s="379">
        <f t="shared" si="2"/>
        <v>113205695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198535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33439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1166088</v>
      </c>
      <c r="F12" s="122">
        <v>0</v>
      </c>
      <c r="G12" s="122">
        <v>56812</v>
      </c>
      <c r="H12" s="122">
        <v>0</v>
      </c>
      <c r="I12" s="122"/>
      <c r="J12" s="123">
        <v>-5091</v>
      </c>
      <c r="K12" s="122">
        <v>31101</v>
      </c>
      <c r="L12" s="122">
        <f>E12-F12-G12-H12+J12-K12-M12</f>
        <v>8634</v>
      </c>
      <c r="M12" s="122">
        <v>1064450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1581564</v>
      </c>
      <c r="F13" s="122">
        <v>102876</v>
      </c>
      <c r="G13" s="122">
        <v>122916</v>
      </c>
      <c r="H13" s="122">
        <v>0</v>
      </c>
      <c r="I13" s="122"/>
      <c r="J13" s="123">
        <v>-35937</v>
      </c>
      <c r="K13" s="122">
        <v>140380</v>
      </c>
      <c r="L13" s="122">
        <f t="shared" ref="L13:L19" si="0">E13-F13-G13-H13+J13-K13-M13</f>
        <v>-11632</v>
      </c>
      <c r="M13" s="122">
        <v>1191087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455796</v>
      </c>
      <c r="F14" s="122">
        <v>4967</v>
      </c>
      <c r="G14" s="122">
        <v>167387</v>
      </c>
      <c r="H14" s="122">
        <v>0</v>
      </c>
      <c r="I14" s="122"/>
      <c r="J14" s="123">
        <v>43971</v>
      </c>
      <c r="K14" s="122">
        <v>33864</v>
      </c>
      <c r="L14" s="122">
        <f t="shared" si="0"/>
        <v>-2428</v>
      </c>
      <c r="M14" s="122">
        <v>295977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3493679</v>
      </c>
      <c r="F15" s="122">
        <v>29152</v>
      </c>
      <c r="G15" s="122">
        <v>479603</v>
      </c>
      <c r="H15" s="122">
        <v>0</v>
      </c>
      <c r="I15" s="122"/>
      <c r="J15" s="123">
        <v>-128203</v>
      </c>
      <c r="K15" s="122">
        <v>28181</v>
      </c>
      <c r="L15" s="122">
        <f t="shared" si="0"/>
        <v>-7864</v>
      </c>
      <c r="M15" s="122">
        <v>2836404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1099601</v>
      </c>
      <c r="F16" s="122">
        <v>26560</v>
      </c>
      <c r="G16" s="122">
        <v>43477</v>
      </c>
      <c r="H16" s="122">
        <v>41848</v>
      </c>
      <c r="I16" s="122"/>
      <c r="J16" s="123">
        <v>127819</v>
      </c>
      <c r="K16" s="122">
        <v>91660</v>
      </c>
      <c r="L16" s="122">
        <f t="shared" si="0"/>
        <v>6845</v>
      </c>
      <c r="M16" s="122">
        <v>1017030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190273</v>
      </c>
      <c r="F17" s="122">
        <v>126</v>
      </c>
      <c r="G17" s="122">
        <v>98</v>
      </c>
      <c r="H17" s="122">
        <v>0</v>
      </c>
      <c r="I17" s="122"/>
      <c r="J17" s="123">
        <v>-1098</v>
      </c>
      <c r="K17" s="122">
        <v>93642</v>
      </c>
      <c r="L17" s="122">
        <f t="shared" si="0"/>
        <v>-2597</v>
      </c>
      <c r="M17" s="122">
        <v>97906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277092</v>
      </c>
      <c r="F18" s="122">
        <v>14568</v>
      </c>
      <c r="G18" s="122">
        <v>92747</v>
      </c>
      <c r="H18" s="122">
        <v>57164</v>
      </c>
      <c r="I18" s="122"/>
      <c r="J18" s="123">
        <v>-9826</v>
      </c>
      <c r="K18" s="122">
        <v>2464</v>
      </c>
      <c r="L18" s="122">
        <f t="shared" si="0"/>
        <v>7823</v>
      </c>
      <c r="M18" s="122">
        <v>92500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214569</v>
      </c>
      <c r="F19" s="122">
        <v>72</v>
      </c>
      <c r="G19" s="122">
        <v>96757</v>
      </c>
      <c r="H19" s="122">
        <v>0</v>
      </c>
      <c r="I19" s="122"/>
      <c r="J19" s="123">
        <v>16701</v>
      </c>
      <c r="K19" s="122">
        <v>26229</v>
      </c>
      <c r="L19" s="122">
        <f t="shared" si="0"/>
        <v>-2574</v>
      </c>
      <c r="M19" s="122">
        <v>110786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273057</v>
      </c>
      <c r="F22" s="122">
        <v>1649</v>
      </c>
      <c r="G22" s="122">
        <v>16882</v>
      </c>
      <c r="H22" s="122">
        <v>0</v>
      </c>
      <c r="I22" s="122"/>
      <c r="J22" s="123">
        <v>0</v>
      </c>
      <c r="K22" s="122">
        <v>-4894</v>
      </c>
      <c r="L22" s="122">
        <f t="shared" ref="L22:L34" si="1">E22-F22-G22-H22+J22-K22-M22</f>
        <v>721</v>
      </c>
      <c r="M22" s="122">
        <v>258699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31817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367</v>
      </c>
      <c r="L23" s="122">
        <f t="shared" si="1"/>
        <v>5109</v>
      </c>
      <c r="M23" s="122">
        <v>26341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28633</v>
      </c>
      <c r="F24" s="122">
        <v>2722</v>
      </c>
      <c r="G24" s="122">
        <v>15842</v>
      </c>
      <c r="H24" s="122">
        <v>0</v>
      </c>
      <c r="I24" s="122"/>
      <c r="J24" s="123">
        <v>-50</v>
      </c>
      <c r="K24" s="122">
        <v>-3076</v>
      </c>
      <c r="L24" s="122">
        <f t="shared" si="1"/>
        <v>1984</v>
      </c>
      <c r="M24" s="122">
        <v>11111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16064</v>
      </c>
      <c r="F25" s="122">
        <v>1491</v>
      </c>
      <c r="G25" s="122">
        <v>1536</v>
      </c>
      <c r="H25" s="122">
        <v>0</v>
      </c>
      <c r="I25" s="122"/>
      <c r="J25" s="123">
        <v>-43</v>
      </c>
      <c r="K25" s="122">
        <v>92</v>
      </c>
      <c r="L25" s="122">
        <f t="shared" si="1"/>
        <v>393</v>
      </c>
      <c r="M25" s="122">
        <v>12509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233</v>
      </c>
      <c r="F26" s="122">
        <v>0</v>
      </c>
      <c r="G26" s="122">
        <v>161</v>
      </c>
      <c r="H26" s="122">
        <v>0</v>
      </c>
      <c r="I26" s="122"/>
      <c r="J26" s="123">
        <v>0</v>
      </c>
      <c r="K26" s="122">
        <v>-152</v>
      </c>
      <c r="L26" s="122">
        <f t="shared" si="1"/>
        <v>-18</v>
      </c>
      <c r="M26" s="122">
        <v>242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410999</v>
      </c>
      <c r="F28" s="122">
        <v>14543</v>
      </c>
      <c r="G28" s="122">
        <v>7917</v>
      </c>
      <c r="H28" s="122">
        <v>0</v>
      </c>
      <c r="I28" s="122"/>
      <c r="J28" s="123">
        <v>-1</v>
      </c>
      <c r="K28" s="122">
        <v>47014</v>
      </c>
      <c r="L28" s="122">
        <f t="shared" si="1"/>
        <v>-4461</v>
      </c>
      <c r="M28" s="122">
        <v>345985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2057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11</v>
      </c>
      <c r="L29" s="122">
        <f t="shared" si="1"/>
        <v>106</v>
      </c>
      <c r="M29" s="122">
        <v>1938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183834</v>
      </c>
      <c r="F30" s="122">
        <v>46273</v>
      </c>
      <c r="G30" s="122">
        <v>92649</v>
      </c>
      <c r="H30" s="122">
        <v>0</v>
      </c>
      <c r="I30" s="122"/>
      <c r="J30" s="123">
        <v>-4929</v>
      </c>
      <c r="K30" s="122">
        <v>-30701</v>
      </c>
      <c r="L30" s="122">
        <f t="shared" si="1"/>
        <v>-16534</v>
      </c>
      <c r="M30" s="122">
        <v>87218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339859</v>
      </c>
      <c r="F31" s="122">
        <v>6640</v>
      </c>
      <c r="G31" s="122">
        <v>143849</v>
      </c>
      <c r="H31" s="122">
        <v>0</v>
      </c>
      <c r="I31" s="122"/>
      <c r="J31" s="123">
        <v>-1492</v>
      </c>
      <c r="K31" s="122">
        <v>-26064</v>
      </c>
      <c r="L31" s="122">
        <f t="shared" si="1"/>
        <v>994</v>
      </c>
      <c r="M31" s="122">
        <v>212948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119889</v>
      </c>
      <c r="F32" s="122">
        <v>177</v>
      </c>
      <c r="G32" s="122">
        <v>68763</v>
      </c>
      <c r="H32" s="122">
        <v>0</v>
      </c>
      <c r="I32" s="122"/>
      <c r="J32" s="123">
        <v>0</v>
      </c>
      <c r="K32" s="122">
        <v>-18532</v>
      </c>
      <c r="L32" s="122">
        <f t="shared" si="1"/>
        <v>791</v>
      </c>
      <c r="M32" s="122">
        <v>68690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25747</v>
      </c>
      <c r="F33" s="122">
        <v>5956</v>
      </c>
      <c r="G33" s="122">
        <v>13428</v>
      </c>
      <c r="H33" s="122">
        <v>0</v>
      </c>
      <c r="I33" s="122"/>
      <c r="J33" s="123">
        <v>486</v>
      </c>
      <c r="K33" s="122">
        <v>-3096</v>
      </c>
      <c r="L33" s="122">
        <f t="shared" si="1"/>
        <v>-1097</v>
      </c>
      <c r="M33" s="122">
        <v>11042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11340</v>
      </c>
      <c r="F34" s="122">
        <v>10</v>
      </c>
      <c r="G34" s="122">
        <v>9263</v>
      </c>
      <c r="H34" s="122">
        <v>0</v>
      </c>
      <c r="I34" s="122"/>
      <c r="J34" s="123">
        <v>-2307</v>
      </c>
      <c r="K34" s="122">
        <v>-48430</v>
      </c>
      <c r="L34" s="122">
        <f t="shared" si="1"/>
        <v>690</v>
      </c>
      <c r="M34" s="122">
        <v>47500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9922191</v>
      </c>
      <c r="F35" s="127">
        <f>SUM(F12:F34)</f>
        <v>257784</v>
      </c>
      <c r="G35" s="127">
        <f>SUM(G12:G34)</f>
        <v>1430087</v>
      </c>
      <c r="H35" s="127">
        <f>SUM(H12:H34)</f>
        <v>99012</v>
      </c>
      <c r="I35" s="127"/>
      <c r="J35" s="128">
        <f>SUM(J12:J34)</f>
        <v>0</v>
      </c>
      <c r="K35" s="129">
        <f>SUM(K12:K34)</f>
        <v>360060</v>
      </c>
      <c r="L35" s="129">
        <f>SUM(L12:L34)</f>
        <v>-15115</v>
      </c>
      <c r="M35" s="127">
        <f>SUM(M12:M34)</f>
        <v>7790363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416163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40644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7333556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56812</v>
      </c>
      <c r="F11" s="93">
        <v>49454</v>
      </c>
      <c r="G11" s="355">
        <f t="shared" ref="G11:G18" si="0">IF(AND(F11&gt; 0,E11&gt;0,E11&lt;=F11*6),E11/F11*100-100,"-")</f>
        <v>14.878472924333735</v>
      </c>
      <c r="H11" s="93">
        <v>408011</v>
      </c>
      <c r="I11" s="93">
        <v>433869</v>
      </c>
      <c r="J11" s="355">
        <f t="shared" ref="J11:J18" si="1">IF(AND(I11&gt; 0,H11&gt;0,H11&lt;=I11*6),H11/I11*100-100,"-")</f>
        <v>-5.9598634610907908</v>
      </c>
    </row>
    <row r="12" spans="2:14" x14ac:dyDescent="0.2">
      <c r="B12" s="89"/>
      <c r="C12" s="17" t="s">
        <v>106</v>
      </c>
      <c r="D12" s="38">
        <v>2</v>
      </c>
      <c r="E12" s="93">
        <v>225792</v>
      </c>
      <c r="F12" s="93">
        <v>258077</v>
      </c>
      <c r="G12" s="355">
        <f t="shared" si="0"/>
        <v>-12.509832336860711</v>
      </c>
      <c r="H12" s="93">
        <v>2673169</v>
      </c>
      <c r="I12" s="93">
        <v>2500111</v>
      </c>
      <c r="J12" s="355">
        <f t="shared" si="1"/>
        <v>6.9220126626377834</v>
      </c>
    </row>
    <row r="13" spans="2:14" x14ac:dyDescent="0.2">
      <c r="B13" s="89"/>
      <c r="C13" s="17" t="s">
        <v>107</v>
      </c>
      <c r="D13" s="38">
        <v>3</v>
      </c>
      <c r="E13" s="93">
        <v>172354</v>
      </c>
      <c r="F13" s="93">
        <v>189672</v>
      </c>
      <c r="G13" s="355">
        <f t="shared" si="0"/>
        <v>-9.1304989666371483</v>
      </c>
      <c r="H13" s="93">
        <v>2162071</v>
      </c>
      <c r="I13" s="93">
        <v>1900346</v>
      </c>
      <c r="J13" s="355">
        <f t="shared" si="1"/>
        <v>13.772491956727876</v>
      </c>
    </row>
    <row r="14" spans="2:14" x14ac:dyDescent="0.2">
      <c r="B14" s="89"/>
      <c r="C14" s="17" t="s">
        <v>108</v>
      </c>
      <c r="D14" s="38">
        <v>4</v>
      </c>
      <c r="E14" s="93">
        <v>508755</v>
      </c>
      <c r="F14" s="93">
        <v>546725</v>
      </c>
      <c r="G14" s="355">
        <f t="shared" si="0"/>
        <v>-6.9449906260002763</v>
      </c>
      <c r="H14" s="93">
        <v>6353637</v>
      </c>
      <c r="I14" s="93">
        <v>5745140</v>
      </c>
      <c r="J14" s="355">
        <f t="shared" si="1"/>
        <v>10.591508649049459</v>
      </c>
    </row>
    <row r="15" spans="2:14" x14ac:dyDescent="0.2">
      <c r="B15" s="89"/>
      <c r="C15" s="17" t="s">
        <v>109</v>
      </c>
      <c r="D15" s="38">
        <v>5</v>
      </c>
      <c r="E15" s="93">
        <v>70037</v>
      </c>
      <c r="F15" s="93">
        <v>63460</v>
      </c>
      <c r="G15" s="355">
        <f t="shared" si="0"/>
        <v>10.364008824456363</v>
      </c>
      <c r="H15" s="93">
        <v>1130104</v>
      </c>
      <c r="I15" s="93">
        <v>944429</v>
      </c>
      <c r="J15" s="355">
        <f t="shared" si="1"/>
        <v>19.660027381624246</v>
      </c>
    </row>
    <row r="16" spans="2:14" x14ac:dyDescent="0.2">
      <c r="B16" s="89"/>
      <c r="C16" s="17" t="s">
        <v>110</v>
      </c>
      <c r="D16" s="38">
        <v>6</v>
      </c>
      <c r="E16" s="93">
        <v>224</v>
      </c>
      <c r="F16" s="93">
        <v>11263</v>
      </c>
      <c r="G16" s="355">
        <f t="shared" si="0"/>
        <v>-98.01118707271597</v>
      </c>
      <c r="H16" s="93">
        <v>128769</v>
      </c>
      <c r="I16" s="93">
        <v>125336</v>
      </c>
      <c r="J16" s="355">
        <f t="shared" si="1"/>
        <v>2.7390374672879148</v>
      </c>
    </row>
    <row r="17" spans="2:10" x14ac:dyDescent="0.2">
      <c r="B17" s="89"/>
      <c r="C17" s="17" t="s">
        <v>111</v>
      </c>
      <c r="D17" s="38">
        <v>7</v>
      </c>
      <c r="E17" s="93">
        <v>107315</v>
      </c>
      <c r="F17" s="93">
        <v>98318</v>
      </c>
      <c r="G17" s="355">
        <f t="shared" si="0"/>
        <v>9.150918448300402</v>
      </c>
      <c r="H17" s="93">
        <v>1574857</v>
      </c>
      <c r="I17" s="93">
        <v>1192004</v>
      </c>
      <c r="J17" s="355">
        <f t="shared" si="1"/>
        <v>32.118432488481574</v>
      </c>
    </row>
    <row r="18" spans="2:10" x14ac:dyDescent="0.2">
      <c r="B18" s="105"/>
      <c r="C18" s="17" t="s">
        <v>112</v>
      </c>
      <c r="D18" s="38">
        <v>8</v>
      </c>
      <c r="E18" s="93">
        <v>96829</v>
      </c>
      <c r="F18" s="93">
        <v>111173</v>
      </c>
      <c r="G18" s="355">
        <f t="shared" si="0"/>
        <v>-12.902413355760842</v>
      </c>
      <c r="H18" s="93">
        <v>859611</v>
      </c>
      <c r="I18" s="93">
        <v>1386233</v>
      </c>
      <c r="J18" s="355">
        <f t="shared" si="1"/>
        <v>-37.98942890553031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18531</v>
      </c>
      <c r="F21" s="93">
        <v>28966</v>
      </c>
      <c r="G21" s="355">
        <f t="shared" ref="G21:G34" si="2">IF(AND(F21&gt; 0,E21&gt;0,E21&lt;=F21*6),E21/F21*100-100,"-")</f>
        <v>-36.024994821514881</v>
      </c>
      <c r="H21" s="93">
        <v>230948</v>
      </c>
      <c r="I21" s="93">
        <v>231615</v>
      </c>
      <c r="J21" s="355">
        <f t="shared" ref="J21:J34" si="3">IF(AND(I21&gt; 0,H21&gt;0,H21&lt;=I21*6),H21/I21*100-100,"-")</f>
        <v>-0.2879778943505471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18564</v>
      </c>
      <c r="F23" s="93">
        <v>28069</v>
      </c>
      <c r="G23" s="355">
        <f t="shared" si="2"/>
        <v>-33.862980512308951</v>
      </c>
      <c r="H23" s="93">
        <v>122446</v>
      </c>
      <c r="I23" s="93">
        <v>260106</v>
      </c>
      <c r="J23" s="355">
        <f t="shared" si="3"/>
        <v>-52.924576903262519</v>
      </c>
    </row>
    <row r="24" spans="2:10" x14ac:dyDescent="0.2">
      <c r="B24" s="89"/>
      <c r="C24" s="17" t="s">
        <v>117</v>
      </c>
      <c r="D24" s="38">
        <v>12</v>
      </c>
      <c r="E24" s="93">
        <v>3027</v>
      </c>
      <c r="F24" s="93">
        <v>3127</v>
      </c>
      <c r="G24" s="355">
        <f t="shared" si="2"/>
        <v>-3.1979533098816688</v>
      </c>
      <c r="H24" s="93">
        <v>54469</v>
      </c>
      <c r="I24" s="93">
        <v>91992</v>
      </c>
      <c r="J24" s="355">
        <f t="shared" si="3"/>
        <v>-40.789416470997473</v>
      </c>
    </row>
    <row r="25" spans="2:10" x14ac:dyDescent="0.2">
      <c r="B25" s="89"/>
      <c r="C25" s="17" t="s">
        <v>118</v>
      </c>
      <c r="D25" s="38">
        <v>13</v>
      </c>
      <c r="E25" s="93">
        <v>161</v>
      </c>
      <c r="F25" s="93">
        <v>99</v>
      </c>
      <c r="G25" s="355">
        <f t="shared" si="2"/>
        <v>62.626262626262644</v>
      </c>
      <c r="H25" s="93">
        <v>1865</v>
      </c>
      <c r="I25" s="93">
        <v>1979</v>
      </c>
      <c r="J25" s="355">
        <f t="shared" si="3"/>
        <v>-5.760485093481563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22460</v>
      </c>
      <c r="F27" s="93">
        <v>115528</v>
      </c>
      <c r="G27" s="355">
        <f t="shared" si="2"/>
        <v>-80.55882556609653</v>
      </c>
      <c r="H27" s="93">
        <v>633146</v>
      </c>
      <c r="I27" s="93">
        <v>1249678</v>
      </c>
      <c r="J27" s="355">
        <f t="shared" si="3"/>
        <v>-49.33526876523392</v>
      </c>
    </row>
    <row r="28" spans="2:10" x14ac:dyDescent="0.2">
      <c r="B28" s="89"/>
      <c r="C28" s="17" t="s">
        <v>121</v>
      </c>
      <c r="D28" s="38">
        <v>16</v>
      </c>
      <c r="E28" s="93">
        <v>2</v>
      </c>
      <c r="F28" s="93">
        <v>13</v>
      </c>
      <c r="G28" s="355">
        <f t="shared" si="2"/>
        <v>-84.615384615384613</v>
      </c>
      <c r="H28" s="93">
        <v>21</v>
      </c>
      <c r="I28" s="93">
        <v>108</v>
      </c>
      <c r="J28" s="355">
        <f t="shared" si="3"/>
        <v>-80.555555555555557</v>
      </c>
    </row>
    <row r="29" spans="2:10" x14ac:dyDescent="0.2">
      <c r="B29" s="89"/>
      <c r="C29" s="17" t="s">
        <v>122</v>
      </c>
      <c r="D29" s="38">
        <v>17</v>
      </c>
      <c r="E29" s="93">
        <v>138922</v>
      </c>
      <c r="F29" s="93">
        <v>119509</v>
      </c>
      <c r="G29" s="355">
        <f t="shared" si="2"/>
        <v>16.243964889673592</v>
      </c>
      <c r="H29" s="93">
        <v>1379042</v>
      </c>
      <c r="I29" s="93">
        <v>1460092</v>
      </c>
      <c r="J29" s="355">
        <f t="shared" si="3"/>
        <v>-5.5510200727077432</v>
      </c>
    </row>
    <row r="30" spans="2:10" x14ac:dyDescent="0.2">
      <c r="B30" s="89"/>
      <c r="C30" s="17" t="s">
        <v>124</v>
      </c>
      <c r="D30" s="38">
        <v>18</v>
      </c>
      <c r="E30" s="93">
        <v>150489</v>
      </c>
      <c r="F30" s="93">
        <v>144452</v>
      </c>
      <c r="G30" s="355">
        <f t="shared" si="2"/>
        <v>4.1792429319081634</v>
      </c>
      <c r="H30" s="93">
        <v>1653304</v>
      </c>
      <c r="I30" s="93">
        <v>1657584</v>
      </c>
      <c r="J30" s="355">
        <f t="shared" si="3"/>
        <v>-0.25820712555140801</v>
      </c>
    </row>
    <row r="31" spans="2:10" x14ac:dyDescent="0.2">
      <c r="B31" s="89"/>
      <c r="C31" s="17" t="s">
        <v>125</v>
      </c>
      <c r="D31" s="38">
        <v>19</v>
      </c>
      <c r="E31" s="93">
        <v>68940</v>
      </c>
      <c r="F31" s="93">
        <v>79177</v>
      </c>
      <c r="G31" s="355">
        <f t="shared" si="2"/>
        <v>-12.929259759778716</v>
      </c>
      <c r="H31" s="93">
        <v>691907</v>
      </c>
      <c r="I31" s="93">
        <v>735430</v>
      </c>
      <c r="J31" s="355">
        <f t="shared" si="3"/>
        <v>-5.9180343472526289</v>
      </c>
    </row>
    <row r="32" spans="2:10" x14ac:dyDescent="0.2">
      <c r="B32" s="89"/>
      <c r="C32" s="17" t="s">
        <v>126</v>
      </c>
      <c r="D32" s="38">
        <v>20</v>
      </c>
      <c r="E32" s="93">
        <v>19384</v>
      </c>
      <c r="F32" s="93">
        <v>19192</v>
      </c>
      <c r="G32" s="355">
        <f t="shared" si="2"/>
        <v>1.0004168403501552</v>
      </c>
      <c r="H32" s="93">
        <v>202108</v>
      </c>
      <c r="I32" s="93">
        <v>207216</v>
      </c>
      <c r="J32" s="355">
        <f t="shared" si="3"/>
        <v>-2.4650606130800696</v>
      </c>
    </row>
    <row r="33" spans="2:10" x14ac:dyDescent="0.2">
      <c r="B33" s="89"/>
      <c r="C33" s="17" t="s">
        <v>127</v>
      </c>
      <c r="D33" s="38">
        <v>21</v>
      </c>
      <c r="E33" s="93">
        <v>9273</v>
      </c>
      <c r="F33" s="93">
        <v>6609</v>
      </c>
      <c r="G33" s="355">
        <f t="shared" si="2"/>
        <v>40.308669995460747</v>
      </c>
      <c r="H33" s="93">
        <v>115596</v>
      </c>
      <c r="I33" s="93">
        <v>110743</v>
      </c>
      <c r="J33" s="355">
        <f t="shared" si="3"/>
        <v>4.382218289192096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1687871</v>
      </c>
      <c r="F34" s="129">
        <f>SUM(F11:F33)</f>
        <v>1872883</v>
      </c>
      <c r="G34" s="357">
        <f t="shared" si="2"/>
        <v>-9.8784601066911222</v>
      </c>
      <c r="H34" s="75">
        <f>SUM(H11:H33)</f>
        <v>20375081</v>
      </c>
      <c r="I34" s="75">
        <f>SUM(I11:I33)</f>
        <v>20234011</v>
      </c>
      <c r="J34" s="357">
        <f t="shared" si="3"/>
        <v>0.69719246470707219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41848</v>
      </c>
      <c r="F15" s="93">
        <v>50277</v>
      </c>
      <c r="G15" s="355">
        <f t="shared" si="0"/>
        <v>-16.76512122839469</v>
      </c>
      <c r="H15" s="93">
        <v>488852</v>
      </c>
      <c r="I15" s="93">
        <v>652412</v>
      </c>
      <c r="J15" s="355">
        <f t="shared" si="1"/>
        <v>-25.070047761230626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57164</v>
      </c>
      <c r="F17" s="93">
        <v>43641</v>
      </c>
      <c r="G17" s="355">
        <f t="shared" si="0"/>
        <v>30.986915973511145</v>
      </c>
      <c r="H17" s="93">
        <v>746067</v>
      </c>
      <c r="I17" s="93">
        <v>610527</v>
      </c>
      <c r="J17" s="355">
        <f t="shared" si="1"/>
        <v>22.200492361517178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99012</v>
      </c>
      <c r="F34" s="129">
        <f>SUM(F11:F33)</f>
        <v>93918</v>
      </c>
      <c r="G34" s="357">
        <f t="shared" si="2"/>
        <v>5.4238804063118948</v>
      </c>
      <c r="H34" s="75">
        <f>SUM(H11:H33)</f>
        <v>1234919</v>
      </c>
      <c r="I34" s="75">
        <f>SUM(I11:I33)</f>
        <v>1262939</v>
      </c>
      <c r="J34" s="357">
        <f t="shared" si="3"/>
        <v>-2.2186344708651831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1064450</v>
      </c>
      <c r="F11" s="123"/>
      <c r="G11" s="123">
        <v>1004661</v>
      </c>
      <c r="H11" s="355">
        <f>IF(AND(G11&gt; 0,E11&gt;0,E11&lt;=G11*6),E11/G11*100-100,"-")</f>
        <v>5.9511616356164012</v>
      </c>
      <c r="I11" s="187">
        <v>10723887</v>
      </c>
      <c r="J11" s="123"/>
      <c r="K11" s="123">
        <v>10106494</v>
      </c>
      <c r="L11" s="355">
        <f t="shared" ref="L11:L18" si="0">IF(AND(K11&gt; 0,I11&gt;0,I11&lt;=K11*6),I11/K11*100-100,"-")</f>
        <v>6.1088741555676904</v>
      </c>
    </row>
    <row r="12" spans="1:14" x14ac:dyDescent="0.2">
      <c r="B12" s="89"/>
      <c r="C12" s="17" t="s">
        <v>106</v>
      </c>
      <c r="D12" s="38">
        <v>2</v>
      </c>
      <c r="E12" s="371">
        <v>1191087</v>
      </c>
      <c r="F12" s="195" t="s">
        <v>123</v>
      </c>
      <c r="G12" s="123">
        <v>1442764</v>
      </c>
      <c r="H12" s="355">
        <f t="shared" ref="H12:H18" si="1">IF(AND(G12&gt; 0,E12&gt;0,E12&lt;=G12*6),E12/G12*100-100,"-")</f>
        <v>-17.444086489543693</v>
      </c>
      <c r="I12" s="187">
        <v>15016576</v>
      </c>
      <c r="J12" s="196" t="s">
        <v>168</v>
      </c>
      <c r="K12" s="123">
        <v>16476469</v>
      </c>
      <c r="L12" s="355">
        <f t="shared" si="0"/>
        <v>-8.8604724713772072</v>
      </c>
    </row>
    <row r="13" spans="1:14" x14ac:dyDescent="0.2">
      <c r="B13" s="89"/>
      <c r="C13" s="17" t="s">
        <v>107</v>
      </c>
      <c r="D13" s="38">
        <v>3</v>
      </c>
      <c r="E13" s="371">
        <v>295977</v>
      </c>
      <c r="F13" s="123"/>
      <c r="G13" s="123">
        <v>279833</v>
      </c>
      <c r="H13" s="355">
        <f t="shared" si="1"/>
        <v>5.7691551746934806</v>
      </c>
      <c r="I13" s="187">
        <v>3163621</v>
      </c>
      <c r="J13" s="197"/>
      <c r="K13" s="123">
        <v>3136078</v>
      </c>
      <c r="L13" s="355">
        <f t="shared" si="0"/>
        <v>0.87826259423393083</v>
      </c>
    </row>
    <row r="14" spans="1:14" x14ac:dyDescent="0.2">
      <c r="B14" s="89"/>
      <c r="C14" s="17" t="s">
        <v>108</v>
      </c>
      <c r="D14" s="38">
        <v>4</v>
      </c>
      <c r="E14" s="371">
        <v>2836404</v>
      </c>
      <c r="F14" s="123"/>
      <c r="G14" s="123">
        <v>3179962</v>
      </c>
      <c r="H14" s="355">
        <f t="shared" si="1"/>
        <v>-10.803839794312012</v>
      </c>
      <c r="I14" s="187">
        <v>32231649</v>
      </c>
      <c r="J14" s="197"/>
      <c r="K14" s="123">
        <v>34918577</v>
      </c>
      <c r="L14" s="355">
        <f t="shared" si="0"/>
        <v>-7.6948381945804982</v>
      </c>
    </row>
    <row r="15" spans="1:14" x14ac:dyDescent="0.2">
      <c r="B15" s="89"/>
      <c r="C15" s="17" t="s">
        <v>109</v>
      </c>
      <c r="D15" s="38">
        <v>5</v>
      </c>
      <c r="E15" s="371">
        <v>1017030</v>
      </c>
      <c r="F15" s="195" t="s">
        <v>167</v>
      </c>
      <c r="G15" s="123">
        <v>1211449</v>
      </c>
      <c r="H15" s="355">
        <f t="shared" si="1"/>
        <v>-16.048467578907577</v>
      </c>
      <c r="I15" s="187">
        <v>14307815</v>
      </c>
      <c r="J15" s="195" t="s">
        <v>352</v>
      </c>
      <c r="K15" s="123">
        <v>13969517</v>
      </c>
      <c r="L15" s="355">
        <f t="shared" si="0"/>
        <v>2.4216871635576211</v>
      </c>
    </row>
    <row r="16" spans="1:14" x14ac:dyDescent="0.2">
      <c r="B16" s="89"/>
      <c r="C16" s="17" t="s">
        <v>110</v>
      </c>
      <c r="D16" s="38">
        <v>6</v>
      </c>
      <c r="E16" s="371">
        <v>97906</v>
      </c>
      <c r="F16" s="123"/>
      <c r="G16" s="123">
        <v>56204</v>
      </c>
      <c r="H16" s="355">
        <f t="shared" si="1"/>
        <v>74.197566009536672</v>
      </c>
      <c r="I16" s="187">
        <v>990489</v>
      </c>
      <c r="J16" s="197"/>
      <c r="K16" s="123">
        <v>425124</v>
      </c>
      <c r="L16" s="355">
        <f t="shared" si="0"/>
        <v>132.98825754368139</v>
      </c>
    </row>
    <row r="17" spans="2:12" x14ac:dyDescent="0.2">
      <c r="B17" s="89"/>
      <c r="C17" s="17" t="s">
        <v>111</v>
      </c>
      <c r="D17" s="38">
        <v>7</v>
      </c>
      <c r="E17" s="371">
        <v>92500</v>
      </c>
      <c r="F17" s="195" t="s">
        <v>166</v>
      </c>
      <c r="G17" s="123">
        <v>88752</v>
      </c>
      <c r="H17" s="355">
        <f t="shared" si="1"/>
        <v>4.2230034252749249</v>
      </c>
      <c r="I17" s="187">
        <v>778990</v>
      </c>
      <c r="J17" s="196" t="s">
        <v>353</v>
      </c>
      <c r="K17" s="123">
        <v>1467705</v>
      </c>
      <c r="L17" s="355">
        <f t="shared" si="0"/>
        <v>-46.924620410777372</v>
      </c>
    </row>
    <row r="18" spans="2:12" x14ac:dyDescent="0.2">
      <c r="B18" s="105"/>
      <c r="C18" s="17" t="s">
        <v>112</v>
      </c>
      <c r="D18" s="38">
        <v>8</v>
      </c>
      <c r="E18" s="371">
        <v>110786</v>
      </c>
      <c r="F18" s="123"/>
      <c r="G18" s="123">
        <v>97424</v>
      </c>
      <c r="H18" s="355">
        <f t="shared" si="1"/>
        <v>13.715306290031194</v>
      </c>
      <c r="I18" s="187">
        <v>1334792</v>
      </c>
      <c r="J18" s="197"/>
      <c r="K18" s="123">
        <v>1142817</v>
      </c>
      <c r="L18" s="355">
        <f t="shared" si="0"/>
        <v>16.798402543889353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258699</v>
      </c>
      <c r="F21" s="123"/>
      <c r="G21" s="123">
        <v>278648</v>
      </c>
      <c r="H21" s="355">
        <f t="shared" ref="H21:H36" si="2">IF(AND(G21&gt; 0,E21&gt;0,E21&lt;=G21*6),E21/G21*100-100,"-")</f>
        <v>-7.1592116218311332</v>
      </c>
      <c r="I21" s="187">
        <v>3182980</v>
      </c>
      <c r="J21" s="123"/>
      <c r="K21" s="123">
        <v>3592016</v>
      </c>
      <c r="L21" s="355">
        <f t="shared" ref="L21:L36" si="3">IF(AND(K21&gt; 0,I21&gt;0,I21&lt;=K21*6),I21/K21*100-100,"-")</f>
        <v>-11.387365757836264</v>
      </c>
    </row>
    <row r="22" spans="2:12" x14ac:dyDescent="0.2">
      <c r="B22" s="89"/>
      <c r="C22" s="17" t="s">
        <v>115</v>
      </c>
      <c r="D22" s="38">
        <v>10</v>
      </c>
      <c r="E22" s="371">
        <v>26341</v>
      </c>
      <c r="F22" s="123"/>
      <c r="G22" s="123">
        <v>42242</v>
      </c>
      <c r="H22" s="355">
        <f t="shared" si="2"/>
        <v>-37.642630557265278</v>
      </c>
      <c r="I22" s="187">
        <v>361879</v>
      </c>
      <c r="J22" s="197"/>
      <c r="K22" s="123">
        <v>391156</v>
      </c>
      <c r="L22" s="355">
        <f t="shared" si="3"/>
        <v>-7.4847375471678816</v>
      </c>
    </row>
    <row r="23" spans="2:12" x14ac:dyDescent="0.2">
      <c r="B23" s="89"/>
      <c r="C23" s="17" t="s">
        <v>116</v>
      </c>
      <c r="D23" s="38">
        <v>11</v>
      </c>
      <c r="E23" s="371">
        <v>11111</v>
      </c>
      <c r="F23" s="123"/>
      <c r="G23" s="123">
        <v>10460</v>
      </c>
      <c r="H23" s="355">
        <f t="shared" si="2"/>
        <v>6.2237093690248599</v>
      </c>
      <c r="I23" s="187">
        <v>159129</v>
      </c>
      <c r="J23" s="197"/>
      <c r="K23" s="123">
        <v>188759</v>
      </c>
      <c r="L23" s="355">
        <f t="shared" si="3"/>
        <v>-15.697264766183338</v>
      </c>
    </row>
    <row r="24" spans="2:12" x14ac:dyDescent="0.2">
      <c r="B24" s="89"/>
      <c r="C24" s="17" t="s">
        <v>117</v>
      </c>
      <c r="D24" s="38">
        <v>12</v>
      </c>
      <c r="E24" s="371">
        <v>12509</v>
      </c>
      <c r="F24" s="123"/>
      <c r="G24" s="123">
        <v>8038</v>
      </c>
      <c r="H24" s="355">
        <f t="shared" si="2"/>
        <v>55.623289375466555</v>
      </c>
      <c r="I24" s="187">
        <v>116309</v>
      </c>
      <c r="J24" s="197"/>
      <c r="K24" s="123">
        <v>122316</v>
      </c>
      <c r="L24" s="355">
        <f t="shared" si="3"/>
        <v>-4.9110500670394686</v>
      </c>
    </row>
    <row r="25" spans="2:12" x14ac:dyDescent="0.2">
      <c r="B25" s="89"/>
      <c r="C25" s="17" t="s">
        <v>118</v>
      </c>
      <c r="D25" s="38">
        <v>13</v>
      </c>
      <c r="E25" s="371">
        <v>242</v>
      </c>
      <c r="F25" s="123"/>
      <c r="G25" s="123">
        <v>345</v>
      </c>
      <c r="H25" s="355">
        <f t="shared" si="2"/>
        <v>-29.855072463768124</v>
      </c>
      <c r="I25" s="187">
        <v>4714</v>
      </c>
      <c r="J25" s="197"/>
      <c r="K25" s="123">
        <v>7293</v>
      </c>
      <c r="L25" s="355">
        <f t="shared" si="3"/>
        <v>-35.362676539147131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345985</v>
      </c>
      <c r="F27" s="123"/>
      <c r="G27" s="123">
        <v>761534</v>
      </c>
      <c r="H27" s="355">
        <f t="shared" si="2"/>
        <v>-54.567360091604577</v>
      </c>
      <c r="I27" s="187">
        <v>4426083</v>
      </c>
      <c r="J27" s="197"/>
      <c r="K27" s="123">
        <v>9468044</v>
      </c>
      <c r="L27" s="355">
        <f t="shared" si="3"/>
        <v>-53.252403558749833</v>
      </c>
    </row>
    <row r="28" spans="2:12" x14ac:dyDescent="0.2">
      <c r="B28" s="89"/>
      <c r="C28" s="17" t="s">
        <v>121</v>
      </c>
      <c r="D28" s="38">
        <v>16</v>
      </c>
      <c r="E28" s="371">
        <v>1938</v>
      </c>
      <c r="F28" s="123"/>
      <c r="G28" s="123">
        <v>1790</v>
      </c>
      <c r="H28" s="355">
        <f t="shared" si="2"/>
        <v>8.268156424581008</v>
      </c>
      <c r="I28" s="187">
        <v>16438</v>
      </c>
      <c r="J28" s="197"/>
      <c r="K28" s="123">
        <v>18066</v>
      </c>
      <c r="L28" s="355">
        <f t="shared" si="3"/>
        <v>-9.0114026347835647</v>
      </c>
    </row>
    <row r="29" spans="2:12" x14ac:dyDescent="0.2">
      <c r="B29" s="89"/>
      <c r="C29" s="17" t="s">
        <v>122</v>
      </c>
      <c r="D29" s="38">
        <v>17</v>
      </c>
      <c r="E29" s="371">
        <v>87218</v>
      </c>
      <c r="F29" s="123"/>
      <c r="G29" s="123">
        <v>78806</v>
      </c>
      <c r="H29" s="355">
        <f t="shared" si="2"/>
        <v>10.674314138517389</v>
      </c>
      <c r="I29" s="187">
        <v>758078</v>
      </c>
      <c r="J29" s="197"/>
      <c r="K29" s="123">
        <v>920541</v>
      </c>
      <c r="L29" s="355">
        <f t="shared" si="3"/>
        <v>-17.648643569379303</v>
      </c>
    </row>
    <row r="30" spans="2:12" x14ac:dyDescent="0.2">
      <c r="B30" s="89"/>
      <c r="C30" s="17" t="s">
        <v>124</v>
      </c>
      <c r="D30" s="38">
        <v>18</v>
      </c>
      <c r="E30" s="371">
        <v>212948</v>
      </c>
      <c r="F30" s="123"/>
      <c r="G30" s="123">
        <v>204509</v>
      </c>
      <c r="H30" s="355">
        <f t="shared" si="2"/>
        <v>4.1264687617659916</v>
      </c>
      <c r="I30" s="187">
        <v>1928939</v>
      </c>
      <c r="J30" s="197"/>
      <c r="K30" s="123">
        <v>1938576</v>
      </c>
      <c r="L30" s="355">
        <f t="shared" si="3"/>
        <v>-0.49711747179372878</v>
      </c>
    </row>
    <row r="31" spans="2:12" x14ac:dyDescent="0.2">
      <c r="B31" s="89"/>
      <c r="C31" s="17" t="s">
        <v>125</v>
      </c>
      <c r="D31" s="38">
        <v>19</v>
      </c>
      <c r="E31" s="371">
        <v>68690</v>
      </c>
      <c r="F31" s="123"/>
      <c r="G31" s="123">
        <v>61177</v>
      </c>
      <c r="H31" s="355">
        <f t="shared" si="2"/>
        <v>12.280759108815403</v>
      </c>
      <c r="I31" s="187">
        <v>842535</v>
      </c>
      <c r="J31" s="197"/>
      <c r="K31" s="123">
        <v>897301</v>
      </c>
      <c r="L31" s="355">
        <f t="shared" si="3"/>
        <v>-6.1034145732591298</v>
      </c>
    </row>
    <row r="32" spans="2:12" x14ac:dyDescent="0.2">
      <c r="B32" s="89"/>
      <c r="C32" s="17" t="s">
        <v>126</v>
      </c>
      <c r="D32" s="38">
        <v>20</v>
      </c>
      <c r="E32" s="371">
        <v>11042</v>
      </c>
      <c r="F32" s="123"/>
      <c r="G32" s="123">
        <v>10518</v>
      </c>
      <c r="H32" s="355">
        <f t="shared" si="2"/>
        <v>4.9819357292260946</v>
      </c>
      <c r="I32" s="187">
        <v>127759</v>
      </c>
      <c r="J32" s="197"/>
      <c r="K32" s="123">
        <v>127356</v>
      </c>
      <c r="L32" s="355">
        <f t="shared" si="3"/>
        <v>0.31643581770784124</v>
      </c>
    </row>
    <row r="33" spans="2:12" x14ac:dyDescent="0.2">
      <c r="B33" s="89"/>
      <c r="C33" s="17" t="s">
        <v>127</v>
      </c>
      <c r="D33" s="38">
        <v>21</v>
      </c>
      <c r="E33" s="371">
        <v>47500</v>
      </c>
      <c r="F33" s="123"/>
      <c r="G33" s="123">
        <v>134503</v>
      </c>
      <c r="H33" s="355">
        <f t="shared" si="2"/>
        <v>-64.684802569459407</v>
      </c>
      <c r="I33" s="187">
        <v>1027594</v>
      </c>
      <c r="J33" s="197"/>
      <c r="K33" s="123">
        <v>1140569</v>
      </c>
      <c r="L33" s="355">
        <f t="shared" si="3"/>
        <v>-9.9051438361028659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7790363</v>
      </c>
      <c r="F34" s="123"/>
      <c r="G34" s="123">
        <f>SUM(G11:G33)</f>
        <v>8953619</v>
      </c>
      <c r="H34" s="355">
        <f t="shared" si="2"/>
        <v>-12.9920203216152</v>
      </c>
      <c r="I34" s="187">
        <f>SUM(I11:I33)</f>
        <v>91500256</v>
      </c>
      <c r="J34" s="197"/>
      <c r="K34" s="123">
        <f>SUM(K11:K33)</f>
        <v>100454774</v>
      </c>
      <c r="L34" s="355">
        <f t="shared" si="3"/>
        <v>-8.9139795386927005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456807</v>
      </c>
      <c r="F35" s="201"/>
      <c r="G35" s="123">
        <v>519864</v>
      </c>
      <c r="H35" s="355">
        <f t="shared" si="2"/>
        <v>-12.129518489451087</v>
      </c>
      <c r="I35" s="122">
        <v>5359412</v>
      </c>
      <c r="J35" s="201"/>
      <c r="K35" s="123">
        <v>5741101</v>
      </c>
      <c r="L35" s="355">
        <f t="shared" si="3"/>
        <v>-6.6483589123410383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7333556</v>
      </c>
      <c r="F36" s="83"/>
      <c r="G36" s="203">
        <f>G34-G35</f>
        <v>8433755</v>
      </c>
      <c r="H36" s="357">
        <f t="shared" si="2"/>
        <v>-13.045185685379764</v>
      </c>
      <c r="I36" s="203">
        <f>I34-I35</f>
        <v>86140844</v>
      </c>
      <c r="J36" s="83"/>
      <c r="K36" s="370">
        <f>K34-K35</f>
        <v>94713673</v>
      </c>
      <c r="L36" s="374">
        <f t="shared" si="3"/>
        <v>-9.0513108915119318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22820</v>
      </c>
      <c r="L38" s="453">
        <v>145782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65045</v>
      </c>
      <c r="F39" s="453"/>
      <c r="G39" s="454">
        <v>805190</v>
      </c>
      <c r="H39" s="452"/>
      <c r="I39" s="452"/>
      <c r="J39" s="389" t="s">
        <v>175</v>
      </c>
      <c r="K39" s="454">
        <v>1653</v>
      </c>
      <c r="L39" s="453">
        <v>26198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950431</v>
      </c>
      <c r="F40" s="453"/>
      <c r="G40" s="454">
        <v>12155769</v>
      </c>
      <c r="H40" s="452"/>
      <c r="I40" s="452"/>
      <c r="J40" s="389" t="s">
        <v>177</v>
      </c>
      <c r="K40" s="454">
        <v>14420</v>
      </c>
      <c r="L40" s="453">
        <v>100505</v>
      </c>
    </row>
    <row r="41" spans="2:12" s="67" customFormat="1" ht="10.15" customHeight="1" x14ac:dyDescent="0.2">
      <c r="B41" s="452"/>
      <c r="C41" s="389" t="s">
        <v>288</v>
      </c>
      <c r="E41" s="453">
        <v>175611</v>
      </c>
      <c r="F41" s="453"/>
      <c r="G41" s="454">
        <v>2055617</v>
      </c>
      <c r="H41" s="452"/>
      <c r="I41" s="452"/>
      <c r="J41" s="389" t="s">
        <v>178</v>
      </c>
      <c r="K41" s="454">
        <v>21599</v>
      </c>
      <c r="L41" s="453">
        <v>204399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32008</v>
      </c>
      <c r="L42" s="453">
        <v>302106</v>
      </c>
    </row>
    <row r="43" spans="2:12" ht="10.15" customHeight="1" x14ac:dyDescent="0.2">
      <c r="B43" s="455"/>
      <c r="C43" s="495" t="s">
        <v>355</v>
      </c>
      <c r="D43" s="496"/>
      <c r="E43" s="497">
        <v>53329</v>
      </c>
      <c r="F43" s="497"/>
      <c r="G43" s="498">
        <v>652178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963701</v>
      </c>
      <c r="F44" s="494"/>
      <c r="G44" s="498">
        <v>13655637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Normal="100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11272554</v>
      </c>
      <c r="F12" s="122">
        <v>53</v>
      </c>
      <c r="G12" s="122">
        <v>407958</v>
      </c>
      <c r="H12" s="122">
        <v>0</v>
      </c>
      <c r="I12" s="122"/>
      <c r="J12" s="123">
        <v>-72125</v>
      </c>
      <c r="K12" s="122">
        <v>10086</v>
      </c>
      <c r="L12" s="122">
        <f>E12-F12-G12-H12+J12-K12-M12</f>
        <v>58445</v>
      </c>
      <c r="M12" s="122">
        <v>10723887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18109928</v>
      </c>
      <c r="F13" s="122">
        <v>1075644</v>
      </c>
      <c r="G13" s="122">
        <v>1597525</v>
      </c>
      <c r="H13" s="122">
        <v>0</v>
      </c>
      <c r="I13" s="122"/>
      <c r="J13" s="123">
        <v>-452929</v>
      </c>
      <c r="K13" s="122">
        <v>100768</v>
      </c>
      <c r="L13" s="122">
        <f t="shared" ref="L13:L19" si="0">E13-F13-G13-H13+J13-K13-M13</f>
        <v>-133514</v>
      </c>
      <c r="M13" s="122">
        <v>15016576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4879341</v>
      </c>
      <c r="F14" s="122">
        <v>79346</v>
      </c>
      <c r="G14" s="122">
        <v>2082725</v>
      </c>
      <c r="H14" s="122">
        <v>0</v>
      </c>
      <c r="I14" s="122"/>
      <c r="J14" s="123">
        <v>513057</v>
      </c>
      <c r="K14" s="122">
        <v>-17771</v>
      </c>
      <c r="L14" s="122">
        <f t="shared" si="0"/>
        <v>84477</v>
      </c>
      <c r="M14" s="122">
        <v>3163621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41013278</v>
      </c>
      <c r="F15" s="122">
        <v>701733</v>
      </c>
      <c r="G15" s="122">
        <v>5651904</v>
      </c>
      <c r="H15" s="122">
        <v>0</v>
      </c>
      <c r="I15" s="122"/>
      <c r="J15" s="123">
        <v>-2052541</v>
      </c>
      <c r="K15" s="122">
        <v>226781</v>
      </c>
      <c r="L15" s="122">
        <f t="shared" si="0"/>
        <v>148670</v>
      </c>
      <c r="M15" s="122">
        <v>32231649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13895371</v>
      </c>
      <c r="F16" s="122">
        <v>552295</v>
      </c>
      <c r="G16" s="122">
        <v>577809</v>
      </c>
      <c r="H16" s="122">
        <v>488852</v>
      </c>
      <c r="I16" s="122"/>
      <c r="J16" s="123">
        <v>1966634</v>
      </c>
      <c r="K16" s="122">
        <v>-121520</v>
      </c>
      <c r="L16" s="122">
        <f t="shared" si="0"/>
        <v>56754</v>
      </c>
      <c r="M16" s="122">
        <v>14307815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953711</v>
      </c>
      <c r="F17" s="122">
        <v>7775</v>
      </c>
      <c r="G17" s="122">
        <v>120994</v>
      </c>
      <c r="H17" s="122">
        <v>0</v>
      </c>
      <c r="I17" s="122"/>
      <c r="J17" s="123">
        <v>88398</v>
      </c>
      <c r="K17" s="122">
        <v>-70253</v>
      </c>
      <c r="L17" s="122">
        <f t="shared" si="0"/>
        <v>-6896</v>
      </c>
      <c r="M17" s="122">
        <v>990489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3216822</v>
      </c>
      <c r="F18" s="122">
        <v>246834</v>
      </c>
      <c r="G18" s="122">
        <v>1328023</v>
      </c>
      <c r="H18" s="122">
        <v>746067</v>
      </c>
      <c r="I18" s="122"/>
      <c r="J18" s="123">
        <v>-20338</v>
      </c>
      <c r="K18" s="122">
        <v>46098</v>
      </c>
      <c r="L18" s="122">
        <f t="shared" si="0"/>
        <v>50472</v>
      </c>
      <c r="M18" s="122">
        <v>778990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1950460</v>
      </c>
      <c r="F19" s="122">
        <v>18358</v>
      </c>
      <c r="G19" s="122">
        <v>841253</v>
      </c>
      <c r="H19" s="122">
        <v>0</v>
      </c>
      <c r="I19" s="122"/>
      <c r="J19" s="123">
        <v>168594</v>
      </c>
      <c r="K19" s="122">
        <v>-10122</v>
      </c>
      <c r="L19" s="122">
        <f t="shared" si="0"/>
        <v>-65227</v>
      </c>
      <c r="M19" s="122">
        <v>1334792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3459177</v>
      </c>
      <c r="F22" s="122">
        <v>18720</v>
      </c>
      <c r="G22" s="122">
        <v>212228</v>
      </c>
      <c r="H22" s="122">
        <v>0</v>
      </c>
      <c r="I22" s="122"/>
      <c r="J22" s="123">
        <v>137</v>
      </c>
      <c r="K22" s="122">
        <v>12017</v>
      </c>
      <c r="L22" s="122">
        <f t="shared" ref="L22:L34" si="1">E22-F22-G22-H22+J22-K22-M22</f>
        <v>33369</v>
      </c>
      <c r="M22" s="122">
        <v>3182980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371129</v>
      </c>
      <c r="F23" s="122">
        <v>0</v>
      </c>
      <c r="G23" s="122">
        <v>0</v>
      </c>
      <c r="H23" s="122">
        <v>0</v>
      </c>
      <c r="I23" s="122"/>
      <c r="J23" s="123">
        <v>7</v>
      </c>
      <c r="K23" s="122">
        <v>85</v>
      </c>
      <c r="L23" s="122">
        <f t="shared" si="1"/>
        <v>9172</v>
      </c>
      <c r="M23" s="122">
        <v>361879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297801</v>
      </c>
      <c r="F24" s="122">
        <v>45637</v>
      </c>
      <c r="G24" s="122">
        <v>76809</v>
      </c>
      <c r="H24" s="122">
        <v>0</v>
      </c>
      <c r="I24" s="122"/>
      <c r="J24" s="123">
        <v>3831</v>
      </c>
      <c r="K24" s="122">
        <v>1337</v>
      </c>
      <c r="L24" s="122">
        <f t="shared" si="1"/>
        <v>18720</v>
      </c>
      <c r="M24" s="122">
        <v>159129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172694</v>
      </c>
      <c r="F25" s="122">
        <v>15076</v>
      </c>
      <c r="G25" s="122">
        <v>39393</v>
      </c>
      <c r="H25" s="122">
        <v>0</v>
      </c>
      <c r="I25" s="122"/>
      <c r="J25" s="123">
        <v>-263</v>
      </c>
      <c r="K25" s="122">
        <v>-2352</v>
      </c>
      <c r="L25" s="122">
        <f t="shared" si="1"/>
        <v>4005</v>
      </c>
      <c r="M25" s="122">
        <v>116309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6097</v>
      </c>
      <c r="F26" s="122">
        <v>0</v>
      </c>
      <c r="G26" s="122">
        <v>1865</v>
      </c>
      <c r="H26" s="122">
        <v>0</v>
      </c>
      <c r="I26" s="122"/>
      <c r="J26" s="123">
        <v>-6</v>
      </c>
      <c r="K26" s="122">
        <v>-355</v>
      </c>
      <c r="L26" s="122">
        <f t="shared" si="1"/>
        <v>-133</v>
      </c>
      <c r="M26" s="122">
        <v>4714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5154259</v>
      </c>
      <c r="F28" s="122">
        <v>405961</v>
      </c>
      <c r="G28" s="122">
        <v>227185</v>
      </c>
      <c r="H28" s="122">
        <v>0</v>
      </c>
      <c r="I28" s="122"/>
      <c r="J28" s="123">
        <v>-36833</v>
      </c>
      <c r="K28" s="122">
        <v>40568</v>
      </c>
      <c r="L28" s="122">
        <f t="shared" si="1"/>
        <v>17629</v>
      </c>
      <c r="M28" s="122">
        <v>4426083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15672</v>
      </c>
      <c r="F29" s="122">
        <v>16</v>
      </c>
      <c r="G29" s="122">
        <v>5</v>
      </c>
      <c r="H29" s="122">
        <v>0</v>
      </c>
      <c r="I29" s="122"/>
      <c r="J29" s="123">
        <v>0</v>
      </c>
      <c r="K29" s="122">
        <v>-60</v>
      </c>
      <c r="L29" s="122">
        <f t="shared" si="1"/>
        <v>-727</v>
      </c>
      <c r="M29" s="122">
        <v>16438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1984368</v>
      </c>
      <c r="F30" s="122">
        <v>424697</v>
      </c>
      <c r="G30" s="122">
        <v>954345</v>
      </c>
      <c r="H30" s="122">
        <v>0</v>
      </c>
      <c r="I30" s="122"/>
      <c r="J30" s="123">
        <v>-66769</v>
      </c>
      <c r="K30" s="122">
        <v>-91835</v>
      </c>
      <c r="L30" s="122">
        <f t="shared" si="1"/>
        <v>-127686</v>
      </c>
      <c r="M30" s="122">
        <v>758078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3477101</v>
      </c>
      <c r="F31" s="122">
        <v>159307</v>
      </c>
      <c r="G31" s="122">
        <v>1493997</v>
      </c>
      <c r="H31" s="122">
        <v>0</v>
      </c>
      <c r="I31" s="122"/>
      <c r="J31" s="123">
        <v>38786</v>
      </c>
      <c r="K31" s="122">
        <v>-23902</v>
      </c>
      <c r="L31" s="122">
        <f t="shared" si="1"/>
        <v>-42454</v>
      </c>
      <c r="M31" s="122">
        <v>1928939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1495984</v>
      </c>
      <c r="F32" s="122">
        <v>7645</v>
      </c>
      <c r="G32" s="122">
        <v>684262</v>
      </c>
      <c r="H32" s="122">
        <v>0</v>
      </c>
      <c r="I32" s="122"/>
      <c r="J32" s="123">
        <v>0</v>
      </c>
      <c r="K32" s="122">
        <v>-35239</v>
      </c>
      <c r="L32" s="122">
        <f t="shared" si="1"/>
        <v>-3219</v>
      </c>
      <c r="M32" s="122">
        <v>842535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329014</v>
      </c>
      <c r="F33" s="122">
        <v>66302</v>
      </c>
      <c r="G33" s="122">
        <v>135806</v>
      </c>
      <c r="H33" s="122">
        <v>0</v>
      </c>
      <c r="I33" s="122"/>
      <c r="J33" s="123">
        <v>5495</v>
      </c>
      <c r="K33" s="122">
        <v>-5703</v>
      </c>
      <c r="L33" s="122">
        <f t="shared" si="1"/>
        <v>10345</v>
      </c>
      <c r="M33" s="122">
        <v>127759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1150934</v>
      </c>
      <c r="F34" s="122">
        <v>48</v>
      </c>
      <c r="G34" s="122">
        <v>115548</v>
      </c>
      <c r="H34" s="122">
        <v>0</v>
      </c>
      <c r="I34" s="122"/>
      <c r="J34" s="123">
        <v>-83135</v>
      </c>
      <c r="K34" s="122">
        <v>-40461</v>
      </c>
      <c r="L34" s="122">
        <f t="shared" si="1"/>
        <v>-34930</v>
      </c>
      <c r="M34" s="122">
        <v>1027594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113205695</v>
      </c>
      <c r="F35" s="127">
        <f>SUM(F12:F34)</f>
        <v>3825447</v>
      </c>
      <c r="G35" s="127">
        <f>SUM(G12:G34)</f>
        <v>16549634</v>
      </c>
      <c r="H35" s="127">
        <f>SUM(H12:H34)</f>
        <v>1234919</v>
      </c>
      <c r="I35" s="127"/>
      <c r="J35" s="128">
        <f>SUM(J12:J34)</f>
        <v>0</v>
      </c>
      <c r="K35" s="129">
        <f>SUM(K12:K34)</f>
        <v>18167</v>
      </c>
      <c r="L35" s="129">
        <f>SUM(L12:L34)</f>
        <v>77272</v>
      </c>
      <c r="M35" s="127">
        <f>SUM(M12:M34)</f>
        <v>91500256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4949853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409559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86140844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1064450</v>
      </c>
      <c r="F10" s="122">
        <v>992763</v>
      </c>
      <c r="G10" s="122">
        <v>0</v>
      </c>
      <c r="H10" s="122">
        <v>0</v>
      </c>
      <c r="I10" s="122">
        <v>0</v>
      </c>
      <c r="J10" s="93">
        <f>E10-F10-G10-H10-I10</f>
        <v>71687</v>
      </c>
    </row>
    <row r="11" spans="2:10" x14ac:dyDescent="0.2">
      <c r="B11" s="89"/>
      <c r="C11" s="17" t="s">
        <v>106</v>
      </c>
      <c r="D11" s="38">
        <v>2</v>
      </c>
      <c r="E11" s="122">
        <v>1191087</v>
      </c>
      <c r="F11" s="122">
        <v>0</v>
      </c>
      <c r="G11" s="122">
        <v>0</v>
      </c>
      <c r="H11" s="122">
        <v>0</v>
      </c>
      <c r="I11" s="122">
        <v>3452</v>
      </c>
      <c r="J11" s="93">
        <f t="shared" ref="J11:J17" si="0">E11-F11-G11-H11-I11</f>
        <v>1187635</v>
      </c>
    </row>
    <row r="12" spans="2:10" x14ac:dyDescent="0.2">
      <c r="B12" s="89"/>
      <c r="C12" s="17" t="s">
        <v>107</v>
      </c>
      <c r="D12" s="38">
        <v>3</v>
      </c>
      <c r="E12" s="122">
        <v>295977</v>
      </c>
      <c r="F12" s="122">
        <v>177603</v>
      </c>
      <c r="G12" s="122">
        <v>0</v>
      </c>
      <c r="H12" s="122">
        <v>0</v>
      </c>
      <c r="I12" s="122">
        <v>0</v>
      </c>
      <c r="J12" s="93">
        <f t="shared" si="0"/>
        <v>118374</v>
      </c>
    </row>
    <row r="13" spans="2:10" x14ac:dyDescent="0.2">
      <c r="B13" s="89"/>
      <c r="C13" s="17" t="s">
        <v>108</v>
      </c>
      <c r="D13" s="38">
        <v>4</v>
      </c>
      <c r="E13" s="122">
        <v>2836404</v>
      </c>
      <c r="F13" s="122">
        <v>0</v>
      </c>
      <c r="G13" s="122">
        <v>0</v>
      </c>
      <c r="H13" s="122">
        <v>326</v>
      </c>
      <c r="I13" s="122">
        <v>288</v>
      </c>
      <c r="J13" s="93">
        <f t="shared" si="0"/>
        <v>2835790</v>
      </c>
    </row>
    <row r="14" spans="2:10" x14ac:dyDescent="0.2">
      <c r="B14" s="89"/>
      <c r="C14" s="17" t="s">
        <v>109</v>
      </c>
      <c r="D14" s="38">
        <v>5</v>
      </c>
      <c r="E14" s="122">
        <v>1017030</v>
      </c>
      <c r="F14" s="122">
        <v>7545</v>
      </c>
      <c r="G14" s="122">
        <v>0</v>
      </c>
      <c r="H14" s="122">
        <v>4</v>
      </c>
      <c r="I14" s="122">
        <v>210</v>
      </c>
      <c r="J14" s="93">
        <f t="shared" si="0"/>
        <v>1009271</v>
      </c>
    </row>
    <row r="15" spans="2:10" x14ac:dyDescent="0.2">
      <c r="B15" s="89"/>
      <c r="C15" s="17" t="s">
        <v>110</v>
      </c>
      <c r="D15" s="38">
        <v>6</v>
      </c>
      <c r="E15" s="122">
        <v>97906</v>
      </c>
      <c r="F15" s="122">
        <v>97861</v>
      </c>
      <c r="G15" s="122">
        <v>0</v>
      </c>
      <c r="H15" s="122">
        <v>0</v>
      </c>
      <c r="I15" s="122">
        <v>0</v>
      </c>
      <c r="J15" s="93">
        <f t="shared" si="0"/>
        <v>45</v>
      </c>
    </row>
    <row r="16" spans="2:10" x14ac:dyDescent="0.2">
      <c r="B16" s="89"/>
      <c r="C16" s="17" t="s">
        <v>111</v>
      </c>
      <c r="D16" s="38">
        <v>7</v>
      </c>
      <c r="E16" s="122">
        <v>92500</v>
      </c>
      <c r="F16" s="122">
        <v>32008</v>
      </c>
      <c r="G16" s="122">
        <v>0</v>
      </c>
      <c r="H16" s="122">
        <v>0</v>
      </c>
      <c r="I16" s="122">
        <v>0</v>
      </c>
      <c r="J16" s="93">
        <f t="shared" si="0"/>
        <v>60492</v>
      </c>
    </row>
    <row r="17" spans="2:10" x14ac:dyDescent="0.2">
      <c r="B17" s="105"/>
      <c r="C17" s="17" t="s">
        <v>112</v>
      </c>
      <c r="D17" s="38">
        <v>8</v>
      </c>
      <c r="E17" s="122">
        <v>110786</v>
      </c>
      <c r="F17" s="122">
        <v>87172</v>
      </c>
      <c r="G17" s="122">
        <v>0</v>
      </c>
      <c r="H17" s="122">
        <v>0</v>
      </c>
      <c r="I17" s="122">
        <v>0</v>
      </c>
      <c r="J17" s="93">
        <f t="shared" si="0"/>
        <v>23614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258699</v>
      </c>
      <c r="F20" s="122">
        <v>128743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129956</v>
      </c>
    </row>
    <row r="21" spans="2:10" x14ac:dyDescent="0.2">
      <c r="B21" s="89"/>
      <c r="C21" s="17" t="s">
        <v>115</v>
      </c>
      <c r="D21" s="38">
        <v>10</v>
      </c>
      <c r="E21" s="122">
        <v>26341</v>
      </c>
      <c r="F21" s="122">
        <v>21704</v>
      </c>
      <c r="G21" s="122">
        <v>0</v>
      </c>
      <c r="H21" s="122">
        <v>0</v>
      </c>
      <c r="I21" s="122">
        <v>0</v>
      </c>
      <c r="J21" s="93">
        <f t="shared" si="1"/>
        <v>4637</v>
      </c>
    </row>
    <row r="22" spans="2:10" x14ac:dyDescent="0.2">
      <c r="B22" s="89"/>
      <c r="C22" s="17" t="s">
        <v>116</v>
      </c>
      <c r="D22" s="38">
        <v>11</v>
      </c>
      <c r="E22" s="122">
        <v>11111</v>
      </c>
      <c r="F22" s="122">
        <v>2922</v>
      </c>
      <c r="G22" s="122">
        <v>0</v>
      </c>
      <c r="H22" s="122">
        <v>0</v>
      </c>
      <c r="I22" s="122">
        <v>0</v>
      </c>
      <c r="J22" s="93">
        <f t="shared" si="1"/>
        <v>8189</v>
      </c>
    </row>
    <row r="23" spans="2:10" x14ac:dyDescent="0.2">
      <c r="B23" s="89"/>
      <c r="C23" s="17" t="s">
        <v>117</v>
      </c>
      <c r="D23" s="38">
        <v>12</v>
      </c>
      <c r="E23" s="122">
        <v>12509</v>
      </c>
      <c r="F23" s="122">
        <v>2559</v>
      </c>
      <c r="G23" s="122">
        <v>0</v>
      </c>
      <c r="H23" s="122">
        <v>0</v>
      </c>
      <c r="I23" s="122">
        <v>0</v>
      </c>
      <c r="J23" s="93">
        <f t="shared" si="1"/>
        <v>9950</v>
      </c>
    </row>
    <row r="24" spans="2:10" x14ac:dyDescent="0.2">
      <c r="B24" s="89"/>
      <c r="C24" s="17" t="s">
        <v>118</v>
      </c>
      <c r="D24" s="38">
        <v>13</v>
      </c>
      <c r="E24" s="122">
        <v>242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242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345985</v>
      </c>
      <c r="F26" s="122">
        <v>0</v>
      </c>
      <c r="G26" s="122">
        <v>332332</v>
      </c>
      <c r="H26" s="122">
        <v>0</v>
      </c>
      <c r="I26" s="122">
        <v>6693</v>
      </c>
      <c r="J26" s="93">
        <f t="shared" si="1"/>
        <v>6960</v>
      </c>
    </row>
    <row r="27" spans="2:10" x14ac:dyDescent="0.2">
      <c r="B27" s="89"/>
      <c r="C27" s="17" t="s">
        <v>121</v>
      </c>
      <c r="D27" s="38">
        <v>16</v>
      </c>
      <c r="E27" s="122">
        <v>1938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1938</v>
      </c>
    </row>
    <row r="28" spans="2:10" x14ac:dyDescent="0.2">
      <c r="B28" s="89"/>
      <c r="C28" s="17" t="s">
        <v>122</v>
      </c>
      <c r="D28" s="38">
        <v>17</v>
      </c>
      <c r="E28" s="122">
        <v>87218</v>
      </c>
      <c r="F28" s="122">
        <v>0</v>
      </c>
      <c r="G28" s="122">
        <v>17</v>
      </c>
      <c r="H28" s="122">
        <v>3</v>
      </c>
      <c r="I28" s="122">
        <v>0</v>
      </c>
      <c r="J28" s="93">
        <f t="shared" si="1"/>
        <v>87198</v>
      </c>
    </row>
    <row r="29" spans="2:10" x14ac:dyDescent="0.2">
      <c r="B29" s="89"/>
      <c r="C29" s="17" t="s">
        <v>124</v>
      </c>
      <c r="D29" s="38">
        <v>18</v>
      </c>
      <c r="E29" s="122">
        <v>212948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212948</v>
      </c>
    </row>
    <row r="30" spans="2:10" x14ac:dyDescent="0.2">
      <c r="B30" s="89"/>
      <c r="C30" s="17" t="s">
        <v>125</v>
      </c>
      <c r="D30" s="38">
        <v>19</v>
      </c>
      <c r="E30" s="122">
        <v>68690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68690</v>
      </c>
    </row>
    <row r="31" spans="2:10" x14ac:dyDescent="0.2">
      <c r="B31" s="89"/>
      <c r="C31" s="17" t="s">
        <v>126</v>
      </c>
      <c r="D31" s="38">
        <v>20</v>
      </c>
      <c r="E31" s="122">
        <v>11042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11042</v>
      </c>
    </row>
    <row r="32" spans="2:10" x14ac:dyDescent="0.2">
      <c r="B32" s="89"/>
      <c r="C32" s="17" t="s">
        <v>127</v>
      </c>
      <c r="D32" s="38">
        <v>21</v>
      </c>
      <c r="E32" s="122">
        <v>47500</v>
      </c>
      <c r="F32" s="122">
        <v>44980</v>
      </c>
      <c r="G32" s="122">
        <v>0</v>
      </c>
      <c r="H32" s="122">
        <v>0</v>
      </c>
      <c r="I32" s="122">
        <v>0</v>
      </c>
      <c r="J32" s="93">
        <f t="shared" si="1"/>
        <v>2520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7790363</v>
      </c>
      <c r="F33" s="127">
        <f t="shared" si="2"/>
        <v>1595860</v>
      </c>
      <c r="G33" s="127">
        <f t="shared" si="2"/>
        <v>332349</v>
      </c>
      <c r="H33" s="127">
        <f t="shared" si="2"/>
        <v>333</v>
      </c>
      <c r="I33" s="127">
        <f t="shared" si="2"/>
        <v>10643</v>
      </c>
      <c r="J33" s="129">
        <f t="shared" si="2"/>
        <v>5851178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10723887</v>
      </c>
      <c r="F10" s="122">
        <v>10319181</v>
      </c>
      <c r="G10" s="122">
        <v>0</v>
      </c>
      <c r="H10" s="122">
        <v>0</v>
      </c>
      <c r="I10" s="122">
        <v>0</v>
      </c>
      <c r="J10" s="93">
        <f>E10-F10-G10-H10-I10</f>
        <v>404706</v>
      </c>
    </row>
    <row r="11" spans="2:10" x14ac:dyDescent="0.2">
      <c r="B11" s="265"/>
      <c r="C11" s="258" t="s">
        <v>106</v>
      </c>
      <c r="D11" s="274">
        <v>2</v>
      </c>
      <c r="E11" s="122">
        <v>15016576</v>
      </c>
      <c r="F11" s="122">
        <v>0</v>
      </c>
      <c r="G11" s="122">
        <v>0</v>
      </c>
      <c r="H11" s="122">
        <v>0</v>
      </c>
      <c r="I11" s="122">
        <v>40921</v>
      </c>
      <c r="J11" s="93">
        <f t="shared" ref="J11:J17" si="0">E11-F11-G11-H11-I11</f>
        <v>14975655</v>
      </c>
    </row>
    <row r="12" spans="2:10" x14ac:dyDescent="0.2">
      <c r="B12" s="265"/>
      <c r="C12" s="258" t="s">
        <v>107</v>
      </c>
      <c r="D12" s="274">
        <v>3</v>
      </c>
      <c r="E12" s="122">
        <v>3163621</v>
      </c>
      <c r="F12" s="122">
        <v>1947838</v>
      </c>
      <c r="G12" s="122">
        <v>0</v>
      </c>
      <c r="H12" s="122">
        <v>0</v>
      </c>
      <c r="I12" s="122">
        <v>0</v>
      </c>
      <c r="J12" s="93">
        <f t="shared" si="0"/>
        <v>1215783</v>
      </c>
    </row>
    <row r="13" spans="2:10" x14ac:dyDescent="0.2">
      <c r="B13" s="265"/>
      <c r="C13" s="258" t="s">
        <v>108</v>
      </c>
      <c r="D13" s="274">
        <v>4</v>
      </c>
      <c r="E13" s="122">
        <v>32231649</v>
      </c>
      <c r="F13" s="122">
        <v>0</v>
      </c>
      <c r="G13" s="122">
        <v>0</v>
      </c>
      <c r="H13" s="122">
        <v>52530</v>
      </c>
      <c r="I13" s="122">
        <v>3139</v>
      </c>
      <c r="J13" s="93">
        <f t="shared" si="0"/>
        <v>32175980</v>
      </c>
    </row>
    <row r="14" spans="2:10" x14ac:dyDescent="0.2">
      <c r="B14" s="265"/>
      <c r="C14" s="258" t="s">
        <v>109</v>
      </c>
      <c r="D14" s="274">
        <v>5</v>
      </c>
      <c r="E14" s="122">
        <v>14307815</v>
      </c>
      <c r="F14" s="122">
        <v>25696</v>
      </c>
      <c r="G14" s="122">
        <v>0</v>
      </c>
      <c r="H14" s="122">
        <v>111</v>
      </c>
      <c r="I14" s="122">
        <v>3205</v>
      </c>
      <c r="J14" s="93">
        <f t="shared" si="0"/>
        <v>14278803</v>
      </c>
    </row>
    <row r="15" spans="2:10" x14ac:dyDescent="0.2">
      <c r="B15" s="265"/>
      <c r="C15" s="258" t="s">
        <v>110</v>
      </c>
      <c r="D15" s="274">
        <v>6</v>
      </c>
      <c r="E15" s="122">
        <v>990489</v>
      </c>
      <c r="F15" s="122">
        <v>984750</v>
      </c>
      <c r="G15" s="122">
        <v>0</v>
      </c>
      <c r="H15" s="122">
        <v>0</v>
      </c>
      <c r="I15" s="122">
        <v>0</v>
      </c>
      <c r="J15" s="93">
        <f t="shared" si="0"/>
        <v>5739</v>
      </c>
    </row>
    <row r="16" spans="2:10" x14ac:dyDescent="0.2">
      <c r="B16" s="265"/>
      <c r="C16" s="258" t="s">
        <v>111</v>
      </c>
      <c r="D16" s="274">
        <v>7</v>
      </c>
      <c r="E16" s="122">
        <v>778990</v>
      </c>
      <c r="F16" s="122">
        <v>302106</v>
      </c>
      <c r="G16" s="122">
        <v>0</v>
      </c>
      <c r="H16" s="122">
        <v>0</v>
      </c>
      <c r="I16" s="122">
        <v>0</v>
      </c>
      <c r="J16" s="93">
        <f t="shared" si="0"/>
        <v>476884</v>
      </c>
    </row>
    <row r="17" spans="2:10" x14ac:dyDescent="0.2">
      <c r="B17" s="271"/>
      <c r="C17" s="258" t="s">
        <v>112</v>
      </c>
      <c r="D17" s="274">
        <v>8</v>
      </c>
      <c r="E17" s="122">
        <v>1334792</v>
      </c>
      <c r="F17" s="122">
        <v>881963</v>
      </c>
      <c r="G17" s="122">
        <v>0</v>
      </c>
      <c r="H17" s="122">
        <v>0</v>
      </c>
      <c r="I17" s="122">
        <v>0</v>
      </c>
      <c r="J17" s="93">
        <f t="shared" si="0"/>
        <v>452829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3182980</v>
      </c>
      <c r="F20" s="122">
        <v>1699224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1483756</v>
      </c>
    </row>
    <row r="21" spans="2:10" x14ac:dyDescent="0.2">
      <c r="B21" s="265"/>
      <c r="C21" s="258" t="s">
        <v>115</v>
      </c>
      <c r="D21" s="274">
        <v>10</v>
      </c>
      <c r="E21" s="122">
        <v>361879</v>
      </c>
      <c r="F21" s="122">
        <v>311624</v>
      </c>
      <c r="G21" s="122">
        <v>0</v>
      </c>
      <c r="H21" s="122">
        <v>0</v>
      </c>
      <c r="I21" s="122">
        <v>0</v>
      </c>
      <c r="J21" s="93">
        <f t="shared" si="1"/>
        <v>50255</v>
      </c>
    </row>
    <row r="22" spans="2:10" x14ac:dyDescent="0.2">
      <c r="B22" s="265"/>
      <c r="C22" s="258" t="s">
        <v>116</v>
      </c>
      <c r="D22" s="274">
        <v>11</v>
      </c>
      <c r="E22" s="122">
        <v>159129</v>
      </c>
      <c r="F22" s="122">
        <v>51326</v>
      </c>
      <c r="G22" s="122">
        <v>0</v>
      </c>
      <c r="H22" s="122">
        <v>0</v>
      </c>
      <c r="I22" s="122">
        <v>0</v>
      </c>
      <c r="J22" s="93">
        <f t="shared" si="1"/>
        <v>107803</v>
      </c>
    </row>
    <row r="23" spans="2:10" x14ac:dyDescent="0.2">
      <c r="B23" s="265"/>
      <c r="C23" s="258" t="s">
        <v>117</v>
      </c>
      <c r="D23" s="274">
        <v>12</v>
      </c>
      <c r="E23" s="122">
        <v>116309</v>
      </c>
      <c r="F23" s="122">
        <v>23084</v>
      </c>
      <c r="G23" s="122">
        <v>0</v>
      </c>
      <c r="H23" s="122">
        <v>0</v>
      </c>
      <c r="I23" s="122">
        <v>0</v>
      </c>
      <c r="J23" s="93">
        <f t="shared" si="1"/>
        <v>93225</v>
      </c>
    </row>
    <row r="24" spans="2:10" x14ac:dyDescent="0.2">
      <c r="B24" s="265"/>
      <c r="C24" s="258" t="s">
        <v>118</v>
      </c>
      <c r="D24" s="274">
        <v>13</v>
      </c>
      <c r="E24" s="122">
        <v>4714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4714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4426083</v>
      </c>
      <c r="F26" s="122">
        <v>0</v>
      </c>
      <c r="G26" s="122">
        <v>4146699</v>
      </c>
      <c r="H26" s="122">
        <v>0</v>
      </c>
      <c r="I26" s="122">
        <v>67396</v>
      </c>
      <c r="J26" s="93">
        <f t="shared" si="1"/>
        <v>211988</v>
      </c>
    </row>
    <row r="27" spans="2:10" x14ac:dyDescent="0.2">
      <c r="B27" s="265"/>
      <c r="C27" s="258" t="s">
        <v>121</v>
      </c>
      <c r="D27" s="274">
        <v>16</v>
      </c>
      <c r="E27" s="122">
        <v>16438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16438</v>
      </c>
    </row>
    <row r="28" spans="2:10" x14ac:dyDescent="0.2">
      <c r="B28" s="265"/>
      <c r="C28" s="258" t="s">
        <v>122</v>
      </c>
      <c r="D28" s="274">
        <v>17</v>
      </c>
      <c r="E28" s="122">
        <v>758078</v>
      </c>
      <c r="F28" s="122">
        <v>247</v>
      </c>
      <c r="G28" s="122">
        <v>189</v>
      </c>
      <c r="H28" s="122">
        <v>88</v>
      </c>
      <c r="I28" s="122">
        <v>4</v>
      </c>
      <c r="J28" s="93">
        <f t="shared" si="1"/>
        <v>757550</v>
      </c>
    </row>
    <row r="29" spans="2:10" x14ac:dyDescent="0.2">
      <c r="B29" s="265"/>
      <c r="C29" s="258" t="s">
        <v>124</v>
      </c>
      <c r="D29" s="274">
        <v>18</v>
      </c>
      <c r="E29" s="122">
        <v>1928939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1928444</v>
      </c>
    </row>
    <row r="30" spans="2:10" x14ac:dyDescent="0.2">
      <c r="B30" s="265"/>
      <c r="C30" s="258" t="s">
        <v>125</v>
      </c>
      <c r="D30" s="274">
        <v>19</v>
      </c>
      <c r="E30" s="122">
        <v>842535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842535</v>
      </c>
    </row>
    <row r="31" spans="2:10" x14ac:dyDescent="0.2">
      <c r="B31" s="265"/>
      <c r="C31" s="258" t="s">
        <v>126</v>
      </c>
      <c r="D31" s="274">
        <v>20</v>
      </c>
      <c r="E31" s="122">
        <v>127759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127759</v>
      </c>
    </row>
    <row r="32" spans="2:10" x14ac:dyDescent="0.2">
      <c r="B32" s="265"/>
      <c r="C32" s="258" t="s">
        <v>127</v>
      </c>
      <c r="D32" s="274">
        <v>21</v>
      </c>
      <c r="E32" s="122">
        <v>1027594</v>
      </c>
      <c r="F32" s="122">
        <v>998734</v>
      </c>
      <c r="G32" s="122">
        <v>0</v>
      </c>
      <c r="H32" s="122">
        <v>0</v>
      </c>
      <c r="I32" s="122">
        <v>0</v>
      </c>
      <c r="J32" s="93">
        <f t="shared" si="1"/>
        <v>28860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91500256</v>
      </c>
      <c r="F33" s="127">
        <f t="shared" si="2"/>
        <v>17546268</v>
      </c>
      <c r="G33" s="127">
        <f t="shared" si="2"/>
        <v>4146888</v>
      </c>
      <c r="H33" s="127">
        <f t="shared" si="2"/>
        <v>52729</v>
      </c>
      <c r="I33" s="127">
        <f t="shared" si="2"/>
        <v>114665</v>
      </c>
      <c r="J33" s="129">
        <f t="shared" si="2"/>
        <v>69639706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135633</v>
      </c>
      <c r="G10" s="282">
        <v>0</v>
      </c>
      <c r="H10" s="282">
        <f>F10+G10</f>
        <v>135633</v>
      </c>
      <c r="I10" s="282">
        <v>142262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17360347</v>
      </c>
      <c r="G11" s="282">
        <v>1486544</v>
      </c>
      <c r="H11" s="282">
        <f t="shared" ref="H11:H26" si="0">F11+G11</f>
        <v>18846891</v>
      </c>
      <c r="I11" s="282">
        <v>18690823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17495980</v>
      </c>
      <c r="G12" s="282">
        <f>G10+G11</f>
        <v>1486544</v>
      </c>
      <c r="H12" s="282">
        <f>H10+H11</f>
        <v>18982524</v>
      </c>
      <c r="I12" s="282">
        <f>I10+I11</f>
        <v>18833085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309545</v>
      </c>
      <c r="G14" s="289">
        <v>3529</v>
      </c>
      <c r="H14" s="289">
        <f t="shared" si="0"/>
        <v>313074</v>
      </c>
      <c r="I14" s="282">
        <v>281973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3054697</v>
      </c>
      <c r="G15" s="289">
        <v>21252</v>
      </c>
      <c r="H15" s="289">
        <f t="shared" si="0"/>
        <v>3075949</v>
      </c>
      <c r="I15" s="282">
        <v>2939822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426525</v>
      </c>
      <c r="G16" s="289">
        <v>0</v>
      </c>
      <c r="H16" s="289">
        <f t="shared" si="0"/>
        <v>426525</v>
      </c>
      <c r="I16" s="282">
        <v>392661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6165515</v>
      </c>
      <c r="G17" s="289">
        <v>641179</v>
      </c>
      <c r="H17" s="289">
        <f t="shared" si="0"/>
        <v>6806694</v>
      </c>
      <c r="I17" s="282">
        <v>6862099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2276625</v>
      </c>
      <c r="G18" s="289">
        <v>3278</v>
      </c>
      <c r="H18" s="289">
        <f t="shared" si="0"/>
        <v>2279903</v>
      </c>
      <c r="I18" s="282">
        <v>2188284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450199</v>
      </c>
      <c r="G19" s="289">
        <v>0</v>
      </c>
      <c r="H19" s="289">
        <f t="shared" si="0"/>
        <v>450199</v>
      </c>
      <c r="I19" s="282">
        <v>356557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350003</v>
      </c>
      <c r="G20" s="289">
        <v>0</v>
      </c>
      <c r="H20" s="289">
        <f t="shared" si="0"/>
        <v>350003</v>
      </c>
      <c r="I20" s="282">
        <v>347539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773373</v>
      </c>
      <c r="G21" s="289">
        <v>0</v>
      </c>
      <c r="H21" s="289">
        <f t="shared" si="0"/>
        <v>773373</v>
      </c>
      <c r="I21" s="282">
        <v>747144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73009</v>
      </c>
      <c r="G22" s="289">
        <v>0</v>
      </c>
      <c r="H22" s="289">
        <f t="shared" si="0"/>
        <v>73009</v>
      </c>
      <c r="I22" s="282">
        <v>77903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1059</v>
      </c>
      <c r="G23" s="289">
        <v>0</v>
      </c>
      <c r="H23" s="289">
        <f t="shared" si="0"/>
        <v>1059</v>
      </c>
      <c r="I23" s="282">
        <v>692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11663</v>
      </c>
      <c r="G24" s="289">
        <v>0</v>
      </c>
      <c r="H24" s="289">
        <f t="shared" si="0"/>
        <v>11663</v>
      </c>
      <c r="I24" s="282">
        <v>14739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9420</v>
      </c>
      <c r="G25" s="289">
        <v>0</v>
      </c>
      <c r="H25" s="289">
        <f t="shared" si="0"/>
        <v>9420</v>
      </c>
      <c r="I25" s="282">
        <v>9328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1778</v>
      </c>
      <c r="G26" s="289">
        <v>0</v>
      </c>
      <c r="H26" s="289">
        <f t="shared" si="0"/>
        <v>1778</v>
      </c>
      <c r="I26" s="282">
        <v>1930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1374438</v>
      </c>
      <c r="G28" s="289">
        <v>273152</v>
      </c>
      <c r="H28" s="289">
        <f t="shared" si="1"/>
        <v>1647590</v>
      </c>
      <c r="I28" s="282">
        <v>1600576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1459</v>
      </c>
      <c r="G29" s="289">
        <v>0</v>
      </c>
      <c r="H29" s="289">
        <f t="shared" si="1"/>
        <v>1459</v>
      </c>
      <c r="I29" s="282">
        <v>1448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306645</v>
      </c>
      <c r="G30" s="289">
        <v>0</v>
      </c>
      <c r="H30" s="289">
        <f t="shared" si="1"/>
        <v>306645</v>
      </c>
      <c r="I30" s="282">
        <v>337346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184607</v>
      </c>
      <c r="G31" s="289">
        <v>0</v>
      </c>
      <c r="H31" s="289">
        <f t="shared" si="1"/>
        <v>184607</v>
      </c>
      <c r="I31" s="282">
        <v>210671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39882</v>
      </c>
      <c r="G32" s="289">
        <v>49733</v>
      </c>
      <c r="H32" s="289">
        <f t="shared" si="1"/>
        <v>89615</v>
      </c>
      <c r="I32" s="282">
        <v>104007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69834</v>
      </c>
      <c r="G33" s="289">
        <v>0</v>
      </c>
      <c r="H33" s="289">
        <f t="shared" si="1"/>
        <v>69834</v>
      </c>
      <c r="I33" s="282">
        <v>72930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226317</v>
      </c>
      <c r="G34" s="289">
        <v>0</v>
      </c>
      <c r="H34" s="289">
        <f t="shared" si="1"/>
        <v>226317</v>
      </c>
      <c r="I34" s="282">
        <v>274747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16106593</v>
      </c>
      <c r="G35" s="289">
        <f>SUM(G14:G34)</f>
        <v>992123</v>
      </c>
      <c r="H35" s="289">
        <f t="shared" si="1"/>
        <v>17098716</v>
      </c>
      <c r="I35" s="282">
        <f>SUM(I14:I34)</f>
        <v>16822396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33602573</v>
      </c>
      <c r="G36" s="291">
        <f>G12+G35</f>
        <v>2478667</v>
      </c>
      <c r="H36" s="291">
        <f>H12+H35</f>
        <v>36081240</v>
      </c>
      <c r="I36" s="292">
        <f>I12+I35</f>
        <v>35655481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November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7375.24</v>
      </c>
      <c r="E11" s="459">
        <v>8432.74</v>
      </c>
      <c r="F11" s="462">
        <f t="shared" si="0"/>
        <v>-12.540407981272992</v>
      </c>
      <c r="G11" s="460">
        <v>118510.03</v>
      </c>
      <c r="H11" s="459">
        <v>81599.05</v>
      </c>
      <c r="I11" s="462">
        <f t="shared" si="1"/>
        <v>45.234570745615287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78844</v>
      </c>
      <c r="E12" s="459">
        <v>92228</v>
      </c>
      <c r="F12" s="462">
        <f t="shared" si="0"/>
        <v>-14.511861907446772</v>
      </c>
      <c r="G12" s="460">
        <v>903477</v>
      </c>
      <c r="H12" s="459">
        <v>964803</v>
      </c>
      <c r="I12" s="462">
        <f t="shared" si="1"/>
        <v>-6.3563235188945413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229236</v>
      </c>
      <c r="E14" s="459">
        <v>204237</v>
      </c>
      <c r="F14" s="462">
        <f t="shared" si="0"/>
        <v>12.240191542178948</v>
      </c>
      <c r="G14" s="460">
        <v>2816227</v>
      </c>
      <c r="H14" s="459">
        <v>2099980</v>
      </c>
      <c r="I14" s="462">
        <f t="shared" si="1"/>
        <v>34.107324831665039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47115</v>
      </c>
      <c r="F10" s="299"/>
      <c r="G10" s="299"/>
      <c r="H10" s="93">
        <v>24824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1525</v>
      </c>
      <c r="F11" s="91">
        <v>9936</v>
      </c>
      <c r="G11" s="91">
        <v>32900</v>
      </c>
      <c r="H11" s="93">
        <v>637</v>
      </c>
    </row>
    <row r="12" spans="2:8" x14ac:dyDescent="0.2">
      <c r="B12" s="32" t="s">
        <v>26</v>
      </c>
      <c r="C12" s="104" t="s">
        <v>228</v>
      </c>
      <c r="D12" s="294"/>
      <c r="E12" s="300">
        <v>1367</v>
      </c>
      <c r="F12" s="93"/>
      <c r="G12" s="93"/>
      <c r="H12" s="93">
        <v>105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18905</v>
      </c>
      <c r="F13" s="300">
        <v>3844</v>
      </c>
      <c r="G13" s="300">
        <v>10210</v>
      </c>
      <c r="H13" s="300">
        <v>10486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18763</v>
      </c>
      <c r="F14" s="300">
        <v>18132</v>
      </c>
      <c r="G14" s="300">
        <v>18068</v>
      </c>
      <c r="H14" s="300">
        <v>17425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3235</v>
      </c>
      <c r="F15" s="300">
        <v>21</v>
      </c>
      <c r="G15" s="300">
        <v>1140</v>
      </c>
      <c r="H15" s="300">
        <v>941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2764</v>
      </c>
      <c r="F16" s="300">
        <v>3232</v>
      </c>
      <c r="G16" s="300">
        <v>2996</v>
      </c>
      <c r="H16" s="300">
        <v>2412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3376</v>
      </c>
      <c r="F17" s="301" t="s">
        <v>239</v>
      </c>
      <c r="G17" s="302"/>
      <c r="H17" s="300">
        <v>4440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45428</v>
      </c>
      <c r="F18" s="300">
        <v>2175</v>
      </c>
      <c r="G18" s="300">
        <v>44220</v>
      </c>
      <c r="H18" s="300">
        <v>12943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14584</v>
      </c>
      <c r="F19" s="300">
        <v>784</v>
      </c>
      <c r="G19" s="300">
        <v>7143</v>
      </c>
      <c r="H19" s="300">
        <v>6674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4271</v>
      </c>
      <c r="F21" s="91">
        <v>1425</v>
      </c>
      <c r="G21" s="91">
        <v>3124</v>
      </c>
      <c r="H21" s="91">
        <v>2530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32098</v>
      </c>
      <c r="F23" s="299">
        <v>42681</v>
      </c>
      <c r="G23" s="299">
        <v>19121</v>
      </c>
      <c r="H23" s="299">
        <v>3850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9949</v>
      </c>
      <c r="F24" s="301" t="s">
        <v>250</v>
      </c>
      <c r="G24" s="302"/>
      <c r="H24" s="299">
        <v>-49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203380</v>
      </c>
      <c r="F25" s="75">
        <f>SUM(F10:F24)</f>
        <v>82230</v>
      </c>
      <c r="G25" s="75">
        <f>SUM(G10:G24)</f>
        <v>138922</v>
      </c>
      <c r="H25" s="75">
        <f>SUM(H10:H24)</f>
        <v>87218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124555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78825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24824</v>
      </c>
      <c r="F10" s="91">
        <v>22566</v>
      </c>
      <c r="G10" s="375">
        <f t="shared" ref="G10:G25" si="0">IF(AND(F10&gt; 0,E10&gt;0,E10&lt;=F10*6),E10/F10*100-100,"-")</f>
        <v>10.006204023752545</v>
      </c>
      <c r="H10" s="91">
        <v>247350</v>
      </c>
      <c r="I10" s="283">
        <v>228918</v>
      </c>
      <c r="J10" s="375">
        <f>IF(AND(I10&gt; 0,H10&gt;0,H10&lt;=I10*6),H10/I10*100-100,"-")</f>
        <v>8.0517914711818293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637</v>
      </c>
      <c r="F11" s="285">
        <v>826</v>
      </c>
      <c r="G11" s="375">
        <f t="shared" si="0"/>
        <v>-22.881355932203391</v>
      </c>
      <c r="H11" s="300">
        <v>8761</v>
      </c>
      <c r="I11" s="285">
        <v>8003</v>
      </c>
      <c r="J11" s="375">
        <f>IF(AND(I11&gt; 0,H11&gt;0,H11&lt;=I11*6),H11/I11*100-100,"-")</f>
        <v>9.4714482069224033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105</v>
      </c>
      <c r="F12" s="282">
        <v>193</v>
      </c>
      <c r="G12" s="375">
        <f t="shared" si="0"/>
        <v>-45.595854922279791</v>
      </c>
      <c r="H12" s="93">
        <v>1513</v>
      </c>
      <c r="I12" s="282">
        <v>1306</v>
      </c>
      <c r="J12" s="375">
        <f>IF(AND(I12&gt; 0,H12&gt;0,H12&lt;=I12*6),H12/I12*100-100,"-")</f>
        <v>15.849923430321581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3818</v>
      </c>
      <c r="F14" s="282">
        <v>3969</v>
      </c>
      <c r="G14" s="375">
        <f t="shared" si="0"/>
        <v>-3.8044847568657048</v>
      </c>
      <c r="H14" s="93">
        <v>39984</v>
      </c>
      <c r="I14" s="282">
        <v>44742</v>
      </c>
      <c r="J14" s="375">
        <f t="shared" ref="J14:J23" si="1">IF(AND(I14&gt; 0,H14&gt;0,H14&lt;=I14*6),H14/I14*100-100,"-")</f>
        <v>-10.634303339144424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4710</v>
      </c>
      <c r="F15" s="282">
        <v>4676</v>
      </c>
      <c r="G15" s="375">
        <f t="shared" si="0"/>
        <v>0.72711719418305165</v>
      </c>
      <c r="H15" s="93">
        <v>45000</v>
      </c>
      <c r="I15" s="282">
        <v>51676</v>
      </c>
      <c r="J15" s="375">
        <f t="shared" si="1"/>
        <v>-12.91895657558635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1958</v>
      </c>
      <c r="F16" s="282">
        <v>2167</v>
      </c>
      <c r="G16" s="375">
        <f t="shared" si="0"/>
        <v>-9.6446700507614196</v>
      </c>
      <c r="H16" s="93">
        <v>22493</v>
      </c>
      <c r="I16" s="282">
        <v>23620</v>
      </c>
      <c r="J16" s="375">
        <f t="shared" si="1"/>
        <v>-4.771380186282812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17425</v>
      </c>
      <c r="F17" s="282">
        <v>4611</v>
      </c>
      <c r="G17" s="375">
        <f t="shared" si="0"/>
        <v>277.90067230535675</v>
      </c>
      <c r="H17" s="93">
        <v>73040</v>
      </c>
      <c r="I17" s="282">
        <v>62012</v>
      </c>
      <c r="J17" s="375">
        <f t="shared" si="1"/>
        <v>17.783654776494856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941</v>
      </c>
      <c r="F18" s="282">
        <v>874</v>
      </c>
      <c r="G18" s="375">
        <f t="shared" si="0"/>
        <v>7.6659038901601804</v>
      </c>
      <c r="H18" s="93">
        <v>11109</v>
      </c>
      <c r="I18" s="282">
        <v>11622</v>
      </c>
      <c r="J18" s="375">
        <f t="shared" si="1"/>
        <v>-4.4140423335054209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2412</v>
      </c>
      <c r="F19" s="282">
        <v>3198</v>
      </c>
      <c r="G19" s="375">
        <f t="shared" si="0"/>
        <v>-24.577861163227027</v>
      </c>
      <c r="H19" s="93">
        <v>24520</v>
      </c>
      <c r="I19" s="282">
        <v>63865</v>
      </c>
      <c r="J19" s="375">
        <f t="shared" si="1"/>
        <v>-61.606513739920146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4440</v>
      </c>
      <c r="F20" s="282">
        <v>4462</v>
      </c>
      <c r="G20" s="375">
        <f t="shared" si="0"/>
        <v>-0.49305244285073968</v>
      </c>
      <c r="H20" s="93">
        <v>53654</v>
      </c>
      <c r="I20" s="282">
        <v>57466</v>
      </c>
      <c r="J20" s="375">
        <f t="shared" si="1"/>
        <v>-6.6334876274666783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12943</v>
      </c>
      <c r="F21" s="283">
        <v>11266</v>
      </c>
      <c r="G21" s="375">
        <f t="shared" si="0"/>
        <v>14.885496183206115</v>
      </c>
      <c r="H21" s="91">
        <v>108632</v>
      </c>
      <c r="I21" s="283">
        <v>133837</v>
      </c>
      <c r="J21" s="375">
        <f t="shared" si="1"/>
        <v>-18.832609816418483</v>
      </c>
    </row>
    <row r="22" spans="2:10" s="9" customFormat="1" x14ac:dyDescent="0.2">
      <c r="B22" s="32"/>
      <c r="C22" s="89"/>
      <c r="D22" s="20" t="s">
        <v>266</v>
      </c>
      <c r="E22" s="300">
        <v>2793</v>
      </c>
      <c r="F22" s="285">
        <v>1314</v>
      </c>
      <c r="G22" s="375">
        <f t="shared" si="0"/>
        <v>112.5570776255708</v>
      </c>
      <c r="H22" s="300">
        <v>18867</v>
      </c>
      <c r="I22" s="285">
        <v>24933</v>
      </c>
      <c r="J22" s="375">
        <f t="shared" si="1"/>
        <v>-24.329202262062324</v>
      </c>
    </row>
    <row r="23" spans="2:10" s="9" customFormat="1" x14ac:dyDescent="0.2">
      <c r="B23" s="32"/>
      <c r="C23" s="89"/>
      <c r="D23" s="20" t="s">
        <v>267</v>
      </c>
      <c r="E23" s="300">
        <v>4021</v>
      </c>
      <c r="F23" s="285">
        <v>4022</v>
      </c>
      <c r="G23" s="375">
        <f t="shared" si="0"/>
        <v>-2.4863252113377143E-2</v>
      </c>
      <c r="H23" s="300">
        <v>39175</v>
      </c>
      <c r="I23" s="285">
        <v>42816</v>
      </c>
      <c r="J23" s="375">
        <f t="shared" si="1"/>
        <v>-8.5038303437967215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195</v>
      </c>
      <c r="F25" s="282">
        <v>182</v>
      </c>
      <c r="G25" s="375">
        <f t="shared" si="0"/>
        <v>7.1428571428571388</v>
      </c>
      <c r="H25" s="93">
        <v>2297</v>
      </c>
      <c r="I25" s="282">
        <v>2387</v>
      </c>
      <c r="J25" s="375">
        <f t="shared" ref="J25:J33" si="2">IF(AND(I25&gt; 0,H25&gt;0,H25&lt;=I25*6),H25/I25*100-100,"-")</f>
        <v>-3.7704231252618285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2538</v>
      </c>
      <c r="F26" s="282">
        <v>2808</v>
      </c>
      <c r="G26" s="375">
        <f t="shared" ref="G26:G33" si="3">IF(AND(F26&gt; 0,E26&gt;0,E26&lt;=F26*6),E26/F26*100-100,"-")</f>
        <v>-9.6153846153846132</v>
      </c>
      <c r="H26" s="93">
        <v>25630</v>
      </c>
      <c r="I26" s="282">
        <v>29409</v>
      </c>
      <c r="J26" s="375">
        <f t="shared" si="2"/>
        <v>-12.849807881940905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3419</v>
      </c>
      <c r="F27" s="282">
        <v>3444</v>
      </c>
      <c r="G27" s="375">
        <f t="shared" si="3"/>
        <v>-0.72590011614401817</v>
      </c>
      <c r="H27" s="93">
        <v>29239</v>
      </c>
      <c r="I27" s="282">
        <v>38162</v>
      </c>
      <c r="J27" s="375">
        <f t="shared" si="2"/>
        <v>-23.38189822336355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522</v>
      </c>
      <c r="F28" s="282">
        <v>487</v>
      </c>
      <c r="G28" s="375">
        <f t="shared" si="3"/>
        <v>7.1868583162217732</v>
      </c>
      <c r="H28" s="93">
        <v>4870</v>
      </c>
      <c r="I28" s="282">
        <v>5956</v>
      </c>
      <c r="J28" s="375">
        <f t="shared" si="2"/>
        <v>-18.23371390194761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2530</v>
      </c>
      <c r="F29" s="283">
        <v>2983</v>
      </c>
      <c r="G29" s="375">
        <f t="shared" si="3"/>
        <v>-15.186054307743873</v>
      </c>
      <c r="H29" s="91">
        <v>28098</v>
      </c>
      <c r="I29" s="283">
        <v>30781</v>
      </c>
      <c r="J29" s="375">
        <f t="shared" si="2"/>
        <v>-8.7164159708911342</v>
      </c>
    </row>
    <row r="30" spans="2:10" s="9" customFormat="1" x14ac:dyDescent="0.2">
      <c r="B30" s="191"/>
      <c r="C30" s="89"/>
      <c r="D30" s="20" t="s">
        <v>274</v>
      </c>
      <c r="E30" s="300">
        <v>648</v>
      </c>
      <c r="F30" s="285">
        <v>620</v>
      </c>
      <c r="G30" s="375">
        <f t="shared" si="3"/>
        <v>4.5161290322580641</v>
      </c>
      <c r="H30" s="300">
        <v>7314</v>
      </c>
      <c r="I30" s="285">
        <v>7975</v>
      </c>
      <c r="J30" s="375">
        <f t="shared" si="2"/>
        <v>-8.2884012539184937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3850</v>
      </c>
      <c r="F31" s="285">
        <v>9671</v>
      </c>
      <c r="G31" s="375">
        <f t="shared" si="3"/>
        <v>-60.190259538827426</v>
      </c>
      <c r="H31" s="300">
        <v>28679</v>
      </c>
      <c r="I31" s="285">
        <v>123454</v>
      </c>
      <c r="J31" s="375">
        <f t="shared" si="2"/>
        <v>-76.76948499036078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-49</v>
      </c>
      <c r="F32" s="283">
        <v>423</v>
      </c>
      <c r="G32" s="375" t="str">
        <f t="shared" si="3"/>
        <v>-</v>
      </c>
      <c r="H32" s="91">
        <v>3209</v>
      </c>
      <c r="I32" s="283">
        <v>3325</v>
      </c>
      <c r="J32" s="375">
        <f t="shared" si="2"/>
        <v>-3.4887218045112718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87218</v>
      </c>
      <c r="F33" s="75">
        <f>F10+F11+F12+F14+F15+F16+F17+F18+F19+F20+F21+F25+F26+F27+F28+F29+F31+F32</f>
        <v>78806</v>
      </c>
      <c r="G33" s="374">
        <f t="shared" si="3"/>
        <v>10.674314138517389</v>
      </c>
      <c r="H33" s="75">
        <f>H10+H11+H12+H14+H15+H16+H17+H18+H19+H20+H21+H25+H26+H27+H28+H29+H31+H32</f>
        <v>758078</v>
      </c>
      <c r="I33" s="75">
        <f>I10+I11+I12+I14+I15+I16+I17+I18+I19+I20+I21+I25+I26+I27+I28+I29+I31+I32</f>
        <v>920541</v>
      </c>
      <c r="J33" s="374">
        <f t="shared" si="2"/>
        <v>-17.648643569379303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474739</v>
      </c>
      <c r="F10" s="336"/>
      <c r="G10" s="336"/>
      <c r="H10" s="337">
        <v>247350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17497</v>
      </c>
      <c r="F11" s="335">
        <v>112936</v>
      </c>
      <c r="G11" s="335">
        <v>323099</v>
      </c>
      <c r="H11" s="337">
        <v>8761</v>
      </c>
    </row>
    <row r="12" spans="2:8" x14ac:dyDescent="0.2">
      <c r="B12" s="328" t="s">
        <v>26</v>
      </c>
      <c r="C12" s="322" t="s">
        <v>228</v>
      </c>
      <c r="D12" s="339"/>
      <c r="E12" s="338">
        <v>16604</v>
      </c>
      <c r="F12" s="337"/>
      <c r="G12" s="337"/>
      <c r="H12" s="337">
        <v>1513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183783</v>
      </c>
      <c r="F13" s="338">
        <v>45260</v>
      </c>
      <c r="G13" s="338">
        <v>100128</v>
      </c>
      <c r="H13" s="338">
        <v>107477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187685</v>
      </c>
      <c r="F14" s="338">
        <v>105564</v>
      </c>
      <c r="G14" s="338">
        <v>196299</v>
      </c>
      <c r="H14" s="338">
        <v>73040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31657</v>
      </c>
      <c r="F15" s="338">
        <v>248</v>
      </c>
      <c r="G15" s="338">
        <v>12400</v>
      </c>
      <c r="H15" s="338">
        <v>11109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28889</v>
      </c>
      <c r="F16" s="338">
        <v>33839</v>
      </c>
      <c r="G16" s="338">
        <v>29558</v>
      </c>
      <c r="H16" s="338">
        <v>24520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38348</v>
      </c>
      <c r="F17" s="341" t="s">
        <v>239</v>
      </c>
      <c r="G17" s="342"/>
      <c r="H17" s="338">
        <v>53654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426833</v>
      </c>
      <c r="F18" s="338">
        <v>23998</v>
      </c>
      <c r="G18" s="338">
        <v>408387</v>
      </c>
      <c r="H18" s="338">
        <v>108632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137788</v>
      </c>
      <c r="F19" s="338">
        <v>6873</v>
      </c>
      <c r="G19" s="338">
        <v>68553</v>
      </c>
      <c r="H19" s="338">
        <v>62036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47677</v>
      </c>
      <c r="F21" s="335">
        <v>16826</v>
      </c>
      <c r="G21" s="335">
        <v>34047</v>
      </c>
      <c r="H21" s="335">
        <v>28098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480435</v>
      </c>
      <c r="F23" s="336">
        <v>442278</v>
      </c>
      <c r="G23" s="336">
        <v>206571</v>
      </c>
      <c r="H23" s="336">
        <v>28679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101185</v>
      </c>
      <c r="F24" s="341" t="s">
        <v>250</v>
      </c>
      <c r="G24" s="342"/>
      <c r="H24" s="336">
        <v>3209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2173120</v>
      </c>
      <c r="F25" s="349">
        <f>SUM(F10:F24)</f>
        <v>787822</v>
      </c>
      <c r="G25" s="349">
        <f>SUM(G10:G24)</f>
        <v>1379042</v>
      </c>
      <c r="H25" s="349">
        <f>SUM(H10:H24)</f>
        <v>758078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1208548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964572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November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782</v>
      </c>
      <c r="G11" s="44">
        <v>884</v>
      </c>
      <c r="H11" s="355">
        <f>IF(AND(G11&gt; 0,F11&gt;0,F11&lt;=G11*6),F11/G11*100-100,"-")</f>
        <v>-11.538461538461547</v>
      </c>
      <c r="I11" s="360">
        <v>9945</v>
      </c>
      <c r="J11" s="44">
        <v>7957</v>
      </c>
      <c r="K11" s="355">
        <f t="shared" ref="K11:K23" si="0">IF(AND(J11&gt; 0,I11&gt;0,I11&lt;=J11*6),I11/J11*100-100,"-")</f>
        <v>24.984290561769512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95184</v>
      </c>
      <c r="G12" s="44">
        <v>85666</v>
      </c>
      <c r="H12" s="355">
        <f>IF(AND(G12&gt; 0,F12&gt;0,F12&lt;=G12*6),F12/G12*100-100,"-")</f>
        <v>11.110592300329188</v>
      </c>
      <c r="I12" s="360">
        <v>991264</v>
      </c>
      <c r="J12" s="44">
        <v>957675</v>
      </c>
      <c r="K12" s="355">
        <f t="shared" si="0"/>
        <v>3.5073485263789905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6584</v>
      </c>
      <c r="G13" s="44">
        <v>5640</v>
      </c>
      <c r="H13" s="355">
        <f t="shared" ref="H13:H23" si="1">IF(AND(G13&gt; 0,F13&gt;0,F13&lt;=G13*6),F13/G13*100-100,"-")</f>
        <v>16.737588652482273</v>
      </c>
      <c r="I13" s="360">
        <v>76239</v>
      </c>
      <c r="J13" s="44">
        <v>84302</v>
      </c>
      <c r="K13" s="355">
        <f t="shared" si="0"/>
        <v>-9.5644231453583615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10952</v>
      </c>
      <c r="G14" s="44">
        <v>10484</v>
      </c>
      <c r="H14" s="355">
        <f t="shared" si="1"/>
        <v>4.4639450591377425</v>
      </c>
      <c r="I14" s="360">
        <v>119171</v>
      </c>
      <c r="J14" s="44">
        <v>139482</v>
      </c>
      <c r="K14" s="355">
        <f t="shared" si="0"/>
        <v>-14.561735564445584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29811</v>
      </c>
      <c r="G15" s="44">
        <v>36022</v>
      </c>
      <c r="H15" s="355">
        <f t="shared" si="1"/>
        <v>-17.242240852812174</v>
      </c>
      <c r="I15" s="360">
        <v>353732</v>
      </c>
      <c r="J15" s="44">
        <v>402043</v>
      </c>
      <c r="K15" s="355">
        <f t="shared" si="0"/>
        <v>-12.016376357752776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14353</v>
      </c>
      <c r="G17" s="44">
        <v>14433</v>
      </c>
      <c r="H17" s="355">
        <f t="shared" si="1"/>
        <v>-0.55428531836763284</v>
      </c>
      <c r="I17" s="360">
        <v>150715</v>
      </c>
      <c r="J17" s="44">
        <v>134530</v>
      </c>
      <c r="K17" s="355">
        <f t="shared" si="0"/>
        <v>12.03077380509923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3006</v>
      </c>
      <c r="G18" s="44">
        <v>2625</v>
      </c>
      <c r="H18" s="355">
        <f t="shared" si="1"/>
        <v>14.51428571428572</v>
      </c>
      <c r="I18" s="360">
        <v>35205</v>
      </c>
      <c r="J18" s="44">
        <v>38313</v>
      </c>
      <c r="K18" s="355">
        <f t="shared" si="0"/>
        <v>-8.1121290423616017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160672</v>
      </c>
      <c r="G19" s="50">
        <f>SUM(G11:G18)</f>
        <v>155754</v>
      </c>
      <c r="H19" s="384">
        <f t="shared" si="1"/>
        <v>3.1575433054688915</v>
      </c>
      <c r="I19" s="50">
        <f>SUM(I11:I18)</f>
        <v>1736271</v>
      </c>
      <c r="J19" s="50">
        <f>SUM(J11:J18)</f>
        <v>1764302</v>
      </c>
      <c r="K19" s="384">
        <f t="shared" si="0"/>
        <v>-1.5887869537074835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783</v>
      </c>
      <c r="G21" s="57">
        <v>986</v>
      </c>
      <c r="H21" s="355">
        <f t="shared" si="1"/>
        <v>-20.588235294117652</v>
      </c>
      <c r="I21" s="56">
        <v>8730</v>
      </c>
      <c r="J21" s="57">
        <v>10774</v>
      </c>
      <c r="K21" s="355">
        <f t="shared" si="0"/>
        <v>-18.971598292184893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158651</v>
      </c>
      <c r="G23" s="45">
        <v>153838</v>
      </c>
      <c r="H23" s="355">
        <f t="shared" si="1"/>
        <v>3.1286158166382734</v>
      </c>
      <c r="I23" s="44">
        <v>1733734</v>
      </c>
      <c r="J23" s="45">
        <v>1753754</v>
      </c>
      <c r="K23" s="355">
        <f t="shared" si="0"/>
        <v>-1.1415512095767184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2237946</v>
      </c>
      <c r="G11" s="45">
        <v>2347369</v>
      </c>
      <c r="H11" s="355">
        <f t="shared" ref="H11:H26" si="0">IF(AND(G11&gt; 0,F11&gt;0,F11&lt;=G11*6),F11/G11*100-100,"-")</f>
        <v>-4.6615167875182806</v>
      </c>
      <c r="I11" s="44">
        <v>26051882</v>
      </c>
      <c r="J11" s="45">
        <v>24622285</v>
      </c>
      <c r="K11" s="355">
        <f t="shared" ref="K11:K26" si="1">IF(AND(J11&gt; 0,I11&gt;0,I11&lt;=J11*6),I11/J11*100-100,"-")</f>
        <v>5.8061101965150641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607254</v>
      </c>
      <c r="G12" s="45">
        <v>832035</v>
      </c>
      <c r="H12" s="355">
        <f t="shared" si="0"/>
        <v>-27.015810632966165</v>
      </c>
      <c r="I12" s="44">
        <v>8804530</v>
      </c>
      <c r="J12" s="45">
        <v>9273978</v>
      </c>
      <c r="K12" s="355">
        <f t="shared" si="1"/>
        <v>-5.0619917364479505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720394</v>
      </c>
      <c r="G13" s="45">
        <v>834016</v>
      </c>
      <c r="H13" s="355">
        <f t="shared" si="0"/>
        <v>-13.623479645474418</v>
      </c>
      <c r="I13" s="44">
        <v>7409005</v>
      </c>
      <c r="J13" s="45">
        <v>9143484</v>
      </c>
      <c r="K13" s="355">
        <f t="shared" si="1"/>
        <v>-18.969563461805151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642387</v>
      </c>
      <c r="G15" s="45">
        <v>575547</v>
      </c>
      <c r="H15" s="355">
        <f t="shared" si="0"/>
        <v>11.613300043263195</v>
      </c>
      <c r="I15" s="44">
        <v>6807463</v>
      </c>
      <c r="J15" s="45">
        <v>5550216</v>
      </c>
      <c r="K15" s="355">
        <f t="shared" si="1"/>
        <v>22.652217499282898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995703</v>
      </c>
      <c r="G16" s="45">
        <v>355172</v>
      </c>
      <c r="H16" s="355">
        <f t="shared" si="0"/>
        <v>180.34388972103659</v>
      </c>
      <c r="I16" s="44">
        <v>8666258</v>
      </c>
      <c r="J16" s="45">
        <v>4532670</v>
      </c>
      <c r="K16" s="355">
        <f t="shared" si="1"/>
        <v>91.195432272810507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302962</v>
      </c>
      <c r="G17" s="45">
        <v>324479</v>
      </c>
      <c r="H17" s="355">
        <f t="shared" si="0"/>
        <v>-6.6312457816992776</v>
      </c>
      <c r="I17" s="44">
        <v>4795183</v>
      </c>
      <c r="J17" s="45">
        <v>4628901</v>
      </c>
      <c r="K17" s="355">
        <f t="shared" si="1"/>
        <v>3.592256563707025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1281418</v>
      </c>
      <c r="G21" s="45">
        <v>1867602</v>
      </c>
      <c r="H21" s="355">
        <f t="shared" si="0"/>
        <v>-31.386987163217867</v>
      </c>
      <c r="I21" s="44">
        <v>13505562</v>
      </c>
      <c r="J21" s="45">
        <v>20818633</v>
      </c>
      <c r="K21" s="355">
        <f t="shared" si="1"/>
        <v>-35.127527345335309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6788064</v>
      </c>
      <c r="G30" s="75">
        <v>7136220</v>
      </c>
      <c r="H30" s="357">
        <f t="shared" si="2"/>
        <v>-4.8787173041189789</v>
      </c>
      <c r="I30" s="75">
        <v>76039883</v>
      </c>
      <c r="J30" s="75">
        <v>78570167</v>
      </c>
      <c r="K30" s="357">
        <f t="shared" si="3"/>
        <v>-3.2204131626702548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158651</v>
      </c>
      <c r="G32" s="80">
        <v>153838</v>
      </c>
      <c r="H32" s="355">
        <f t="shared" si="2"/>
        <v>3.1286158166382734</v>
      </c>
      <c r="I32" s="80">
        <v>1733734</v>
      </c>
      <c r="J32" s="80">
        <v>1753754</v>
      </c>
      <c r="K32" s="355">
        <f t="shared" si="3"/>
        <v>-1.1415512095767184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6946715</v>
      </c>
      <c r="G34" s="75">
        <f>G30+G31+G32-G33</f>
        <v>7290058</v>
      </c>
      <c r="H34" s="357">
        <f t="shared" si="2"/>
        <v>-4.7097430500552946</v>
      </c>
      <c r="I34" s="75">
        <f>I30+I31+I32-I33</f>
        <v>77773617</v>
      </c>
      <c r="J34" s="75">
        <f>J30+J31+J32-J33</f>
        <v>80217960</v>
      </c>
      <c r="K34" s="357">
        <f t="shared" si="3"/>
        <v>-3.0471268528893063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-6</v>
      </c>
      <c r="G35" s="80">
        <f>G36-G34</f>
        <v>-663</v>
      </c>
      <c r="H35" s="382" t="s">
        <v>49</v>
      </c>
      <c r="I35" s="80">
        <f>I36-I34</f>
        <v>30141</v>
      </c>
      <c r="J35" s="80">
        <f>J36-J34</f>
        <v>-25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6946709</v>
      </c>
      <c r="G36" s="75">
        <v>7289395</v>
      </c>
      <c r="H36" s="357">
        <f t="shared" si="2"/>
        <v>-4.7011583265826573</v>
      </c>
      <c r="I36" s="75">
        <v>77803758</v>
      </c>
      <c r="J36" s="75">
        <v>80217935</v>
      </c>
      <c r="K36" s="357">
        <f t="shared" si="3"/>
        <v>-3.0095227457550493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256.14</v>
      </c>
      <c r="G11" s="377">
        <v>399.4</v>
      </c>
      <c r="H11" s="355">
        <f>IF(AND(G11&lt;&gt;"-",F11&lt;&gt;"-"),IF((F11&lt;=G11*6),F11/G11*100-100,"-"),"-")</f>
        <v>-35.868803204807207</v>
      </c>
      <c r="I11" s="377">
        <v>254.87</v>
      </c>
      <c r="J11" s="377">
        <v>405.48</v>
      </c>
      <c r="K11" s="355">
        <f>IF(AND(J11&lt;&gt;"-",I11&lt;&gt;"-"),IF((I11&lt;=J11*6),I11/J11*100-100,"-"),"-")</f>
        <v>-37.14363223833481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263.14</v>
      </c>
      <c r="G12" s="377">
        <v>442.54</v>
      </c>
      <c r="H12" s="355">
        <f t="shared" ref="H12:H27" si="0">IF(AND(G12&lt;&gt;"-",F12&lt;&gt;"-"),IF((F12&lt;=G12*6),F12/G12*100-100,"-"),"-")</f>
        <v>-40.538708365345514</v>
      </c>
      <c r="I12" s="377">
        <v>287.92</v>
      </c>
      <c r="J12" s="377">
        <v>434.51</v>
      </c>
      <c r="K12" s="355">
        <f t="shared" ref="K12:K27" si="1">IF(AND(J12&lt;&gt;"-",I12&lt;&gt;"-"),IF((I12&lt;=J12*6),I12/J12*100-100,"-"),"-")</f>
        <v>-33.736853006835275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267.89</v>
      </c>
      <c r="G13" s="377">
        <v>439.04</v>
      </c>
      <c r="H13" s="355">
        <f t="shared" si="0"/>
        <v>-38.982780612244902</v>
      </c>
      <c r="I13" s="377">
        <v>279.99</v>
      </c>
      <c r="J13" s="377">
        <v>440</v>
      </c>
      <c r="K13" s="355">
        <f t="shared" si="1"/>
        <v>-36.365909090909085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272.83999999999997</v>
      </c>
      <c r="G15" s="377">
        <v>433.86</v>
      </c>
      <c r="H15" s="355">
        <f t="shared" si="0"/>
        <v>-37.113354538330348</v>
      </c>
      <c r="I15" s="377">
        <v>296.97000000000003</v>
      </c>
      <c r="J15" s="377">
        <v>444.76</v>
      </c>
      <c r="K15" s="355">
        <f t="shared" si="1"/>
        <v>-33.229157298318185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276.88</v>
      </c>
      <c r="G16" s="377">
        <v>437.03</v>
      </c>
      <c r="H16" s="355">
        <f t="shared" si="0"/>
        <v>-36.645081573347362</v>
      </c>
      <c r="I16" s="377">
        <v>287.45999999999998</v>
      </c>
      <c r="J16" s="377">
        <v>445.9</v>
      </c>
      <c r="K16" s="355">
        <f t="shared" si="1"/>
        <v>-35.532630634671449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276.58</v>
      </c>
      <c r="G17" s="377">
        <v>438.46</v>
      </c>
      <c r="H17" s="355">
        <f t="shared" si="0"/>
        <v>-36.920129544314193</v>
      </c>
      <c r="I17" s="377">
        <v>311.89</v>
      </c>
      <c r="J17" s="377">
        <v>439.64</v>
      </c>
      <c r="K17" s="355">
        <f t="shared" si="1"/>
        <v>-29.057865526339725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256.52</v>
      </c>
      <c r="G21" s="377">
        <v>428.72</v>
      </c>
      <c r="H21" s="355">
        <f t="shared" si="0"/>
        <v>-40.166075760403061</v>
      </c>
      <c r="I21" s="377">
        <v>281.45</v>
      </c>
      <c r="J21" s="377">
        <v>426.75</v>
      </c>
      <c r="K21" s="355">
        <f t="shared" si="1"/>
        <v>-34.048037492677224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263.62</v>
      </c>
      <c r="G30" s="378">
        <v>423.16</v>
      </c>
      <c r="H30" s="385">
        <f>IF(AND(G30&lt;&gt;"-",F30&lt;&gt;"-"),IF((F30&lt;=G30*6),F30/G30*100-100,"-"),"-")</f>
        <v>-37.702051233575951</v>
      </c>
      <c r="I30" s="378">
        <v>276.95</v>
      </c>
      <c r="J30" s="378">
        <v>425.68</v>
      </c>
      <c r="K30" s="385">
        <f>IF(AND(J30&lt;&gt;"-",I30&lt;&gt;"-"),IF((I30&lt;=J30*6),I30/J30*100-100,"-"),"-")</f>
        <v>-34.939391091900021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263.62</v>
      </c>
      <c r="G32" s="378">
        <v>423.16</v>
      </c>
      <c r="H32" s="385">
        <f>IF(AND(G32&lt;&gt;"-",F32&lt;&gt;"-"),IF((F32&lt;=G32*6),F32/G32*100-100,"-"),"-")</f>
        <v>-37.702051233575951</v>
      </c>
      <c r="I32" s="378">
        <v>276.95</v>
      </c>
      <c r="J32" s="378">
        <v>425.68</v>
      </c>
      <c r="K32" s="385">
        <f>IF(AND(J32&lt;&gt;"-",I32&lt;&gt;"-"),IF((I32&lt;=J32*6),I32/J32*100-100,"-"),"-")</f>
        <v>-34.939391091900021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6946709</v>
      </c>
      <c r="G11" s="53">
        <v>7289395</v>
      </c>
      <c r="H11" s="94">
        <f>IF(AND(G11&gt; 0,F11&gt;0,F11&lt;=G11*6),F11/G11*100-100,"-")</f>
        <v>-4.7011583265826573</v>
      </c>
      <c r="I11" s="361">
        <v>77803758</v>
      </c>
      <c r="J11" s="53">
        <v>80217935</v>
      </c>
      <c r="K11" s="94">
        <f>IF(AND(J11&gt; 0,I11&gt;0,I11&lt;=J11*6),I11/J11*100-100,"-")</f>
        <v>-3.0095227457550493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792194</v>
      </c>
      <c r="G14" s="53">
        <v>938108</v>
      </c>
      <c r="H14" s="94">
        <f>IF(AND(G14&gt; 0,F14&gt;0,F14&lt;=G14*6),F14/G14*100-100,"-")</f>
        <v>-15.554072665407389</v>
      </c>
      <c r="I14" s="283">
        <v>9079942</v>
      </c>
      <c r="J14" s="53">
        <v>10311021</v>
      </c>
      <c r="K14" s="94">
        <f>IF(AND(J14&gt; 0,I14&gt;0,I14&lt;=J14*6),I14/J14*100-100,"-")</f>
        <v>-11.939448091512944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422399</v>
      </c>
      <c r="G17" s="53">
        <v>420838</v>
      </c>
      <c r="H17" s="94">
        <f>IF(AND(G17&gt; 0,F17&gt;0,F17&lt;=G17*6),F17/G17*100-100,"-")</f>
        <v>0.37092657982407218</v>
      </c>
      <c r="I17" s="361">
        <v>5061005</v>
      </c>
      <c r="J17" s="53">
        <v>4586885</v>
      </c>
      <c r="K17" s="94">
        <f>IF(AND(J17&gt; 0,I17&gt;0,I17&lt;=J17*6),I17/J17*100-100,"-")</f>
        <v>10.336426572717656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19718</v>
      </c>
      <c r="G20" s="53">
        <v>5869</v>
      </c>
      <c r="H20" s="94">
        <f>IF(AND(G20&gt; 0,F20&gt;0,F20&lt;=G20*6),F20/G20*100-100,"-")</f>
        <v>235.96864883285053</v>
      </c>
      <c r="I20" s="361">
        <v>161892</v>
      </c>
      <c r="J20" s="53">
        <v>211582</v>
      </c>
      <c r="K20" s="94">
        <f>IF(AND(J20&gt; 0,I20&gt;0,I20&lt;=J20*6),I20/J20*100-100,"-")</f>
        <v>-23.484984544999094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201678</v>
      </c>
      <c r="G23" s="53">
        <v>-9312</v>
      </c>
      <c r="H23" s="383" t="s">
        <v>49</v>
      </c>
      <c r="I23" s="361">
        <v>217044</v>
      </c>
      <c r="J23" s="53">
        <v>606902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7939906</v>
      </c>
      <c r="G26" s="365">
        <f>G11+G14+G17-G20-G23</f>
        <v>8651784</v>
      </c>
      <c r="H26" s="366">
        <f>IF(AND(G26&gt; 0,F26&gt;0,F26&lt;=G26*6),F26/G26*100-100,"-")</f>
        <v>-8.2281064806980879</v>
      </c>
      <c r="I26" s="365">
        <f>I11+I14+I17-I20-I23</f>
        <v>91565769</v>
      </c>
      <c r="J26" s="365">
        <f>J11+J14+J17-J20-J23</f>
        <v>94297357</v>
      </c>
      <c r="K26" s="366">
        <f>IF(AND(J26&gt; 0,I26&gt;0,I26&lt;=J26*6),I26/J26*100-100,"-")</f>
        <v>-2.8967810836946342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18988</v>
      </c>
      <c r="G29" s="361">
        <v>9302</v>
      </c>
      <c r="H29" s="94">
        <f>IF(AND(G29&gt; 0,F29&gt;0,F29&lt;=G29*6),F29/G29*100-100,"-")</f>
        <v>104.12814448505699</v>
      </c>
      <c r="I29" s="53">
        <v>141671</v>
      </c>
      <c r="J29" s="361">
        <v>123721</v>
      </c>
      <c r="K29" s="94">
        <f>IF(AND(J29&gt; 0,I29&gt;0,I29&lt;=J29*6),I29/J29*100-100,"-")</f>
        <v>14.508450465159513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152111</v>
      </c>
      <c r="G32" s="361">
        <v>161240</v>
      </c>
      <c r="H32" s="94">
        <f>IF(AND(G32&gt; 0,F32&gt;0,F32&lt;=G32*6),F32/G32*100-100,"-")</f>
        <v>-5.6617464648970497</v>
      </c>
      <c r="I32" s="53">
        <v>1762151</v>
      </c>
      <c r="J32" s="361">
        <v>1664384</v>
      </c>
      <c r="K32" s="94">
        <f>IF(AND(J32&gt; 0,I32&gt;0,I32&lt;=J32*6),I32/J32*100-100,"-")</f>
        <v>5.8740651195877831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7768807</v>
      </c>
      <c r="G35" s="365">
        <f>G26-G29-G32</f>
        <v>8481242</v>
      </c>
      <c r="H35" s="366">
        <f>IF(AND(G35&gt; 0,F35&gt;0,F35&lt;=G35*6),F35/G35*100-100,"-")</f>
        <v>-8.4001258306271751</v>
      </c>
      <c r="I35" s="365">
        <f>I26-I29-I32</f>
        <v>89661947</v>
      </c>
      <c r="J35" s="365">
        <f>J26-J29-J32</f>
        <v>92509252</v>
      </c>
      <c r="K35" s="366">
        <f>IF(AND(J35&gt; 0,I35&gt;0,I35&lt;=J35*6),I35/J35*100-100,"-")</f>
        <v>-3.0778597150477509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619980</v>
      </c>
      <c r="F12" s="123"/>
      <c r="G12" s="93">
        <v>0</v>
      </c>
      <c r="H12" s="93">
        <v>189754</v>
      </c>
      <c r="I12" s="93">
        <v>21106</v>
      </c>
      <c r="J12" s="93">
        <v>0</v>
      </c>
      <c r="K12" s="93">
        <v>241638</v>
      </c>
      <c r="L12" s="93">
        <v>473118</v>
      </c>
      <c r="M12" s="93">
        <f>E12-G12-H12+I12+J12+K12+L12</f>
        <v>1166088</v>
      </c>
    </row>
    <row r="13" spans="2:13" x14ac:dyDescent="0.2">
      <c r="B13" s="89"/>
      <c r="C13" s="17" t="s">
        <v>106</v>
      </c>
      <c r="D13" s="38">
        <v>2</v>
      </c>
      <c r="E13" s="122">
        <v>1504380</v>
      </c>
      <c r="F13" s="123"/>
      <c r="G13" s="93">
        <v>0</v>
      </c>
      <c r="H13" s="93">
        <v>1807</v>
      </c>
      <c r="I13" s="93">
        <v>0</v>
      </c>
      <c r="J13" s="93">
        <v>0</v>
      </c>
      <c r="K13" s="93">
        <v>4901</v>
      </c>
      <c r="L13" s="93">
        <v>74090</v>
      </c>
      <c r="M13" s="93">
        <f t="shared" ref="M13:M19" si="0">E13-G13-H13+I13+J13+K13+L13</f>
        <v>1581564</v>
      </c>
    </row>
    <row r="14" spans="2:13" x14ac:dyDescent="0.2">
      <c r="B14" s="89"/>
      <c r="C14" s="17" t="s">
        <v>107</v>
      </c>
      <c r="D14" s="38">
        <v>3</v>
      </c>
      <c r="E14" s="122">
        <v>230442</v>
      </c>
      <c r="F14" s="123"/>
      <c r="G14" s="93">
        <v>0</v>
      </c>
      <c r="H14" s="93">
        <v>101273</v>
      </c>
      <c r="I14" s="93">
        <v>291677</v>
      </c>
      <c r="J14" s="93">
        <v>0</v>
      </c>
      <c r="K14" s="93">
        <v>634</v>
      </c>
      <c r="L14" s="93">
        <v>34316</v>
      </c>
      <c r="M14" s="93">
        <f t="shared" si="0"/>
        <v>455796</v>
      </c>
    </row>
    <row r="15" spans="2:13" x14ac:dyDescent="0.2">
      <c r="B15" s="89"/>
      <c r="C15" s="17" t="s">
        <v>108</v>
      </c>
      <c r="D15" s="38">
        <v>4</v>
      </c>
      <c r="E15" s="122">
        <v>2341565</v>
      </c>
      <c r="F15" s="123"/>
      <c r="G15" s="93">
        <v>164</v>
      </c>
      <c r="H15" s="93">
        <v>17655</v>
      </c>
      <c r="I15" s="93">
        <v>0</v>
      </c>
      <c r="J15" s="93">
        <v>0</v>
      </c>
      <c r="K15" s="93">
        <v>334278</v>
      </c>
      <c r="L15" s="93">
        <v>835655</v>
      </c>
      <c r="M15" s="93">
        <f t="shared" si="0"/>
        <v>3493679</v>
      </c>
    </row>
    <row r="16" spans="2:13" x14ac:dyDescent="0.2">
      <c r="B16" s="89"/>
      <c r="C16" s="17" t="s">
        <v>109</v>
      </c>
      <c r="D16" s="38">
        <v>5</v>
      </c>
      <c r="E16" s="122">
        <v>899050</v>
      </c>
      <c r="F16" s="123"/>
      <c r="G16" s="93">
        <v>1107</v>
      </c>
      <c r="H16" s="93">
        <v>9670</v>
      </c>
      <c r="I16" s="93">
        <v>0</v>
      </c>
      <c r="J16" s="93">
        <v>1388</v>
      </c>
      <c r="K16" s="93">
        <v>22080</v>
      </c>
      <c r="L16" s="93">
        <v>187860</v>
      </c>
      <c r="M16" s="93">
        <f t="shared" si="0"/>
        <v>1099601</v>
      </c>
    </row>
    <row r="17" spans="2:13" x14ac:dyDescent="0.2">
      <c r="B17" s="89"/>
      <c r="C17" s="17" t="s">
        <v>110</v>
      </c>
      <c r="D17" s="38">
        <v>6</v>
      </c>
      <c r="E17" s="122">
        <v>189413</v>
      </c>
      <c r="F17" s="123"/>
      <c r="G17" s="93">
        <v>0</v>
      </c>
      <c r="H17" s="93">
        <v>51975</v>
      </c>
      <c r="I17" s="93">
        <v>0</v>
      </c>
      <c r="J17" s="93">
        <v>357</v>
      </c>
      <c r="K17" s="93">
        <v>45468</v>
      </c>
      <c r="L17" s="93">
        <v>7010</v>
      </c>
      <c r="M17" s="93">
        <f t="shared" si="0"/>
        <v>190273</v>
      </c>
    </row>
    <row r="18" spans="2:13" x14ac:dyDescent="0.2">
      <c r="B18" s="89"/>
      <c r="C18" s="17" t="s">
        <v>111</v>
      </c>
      <c r="D18" s="38">
        <v>7</v>
      </c>
      <c r="E18" s="122">
        <v>315810</v>
      </c>
      <c r="F18" s="123"/>
      <c r="G18" s="93">
        <v>41235</v>
      </c>
      <c r="H18" s="93">
        <v>11125</v>
      </c>
      <c r="I18" s="93">
        <v>0</v>
      </c>
      <c r="J18" s="93">
        <v>12271</v>
      </c>
      <c r="K18" s="93">
        <v>0</v>
      </c>
      <c r="L18" s="93">
        <v>1371</v>
      </c>
      <c r="M18" s="93">
        <f t="shared" si="0"/>
        <v>277092</v>
      </c>
    </row>
    <row r="19" spans="2:13" x14ac:dyDescent="0.2">
      <c r="B19" s="105"/>
      <c r="C19" s="17" t="s">
        <v>112</v>
      </c>
      <c r="D19" s="38">
        <v>8</v>
      </c>
      <c r="E19" s="122">
        <v>209980</v>
      </c>
      <c r="F19" s="123"/>
      <c r="G19" s="93">
        <v>585</v>
      </c>
      <c r="H19" s="93">
        <v>103733</v>
      </c>
      <c r="I19" s="93">
        <v>5375</v>
      </c>
      <c r="J19" s="93">
        <v>2916</v>
      </c>
      <c r="K19" s="93">
        <v>93939</v>
      </c>
      <c r="L19" s="93">
        <v>6677</v>
      </c>
      <c r="M19" s="93">
        <f t="shared" si="0"/>
        <v>214569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193098</v>
      </c>
      <c r="F22" s="123"/>
      <c r="G22" s="93">
        <v>1390</v>
      </c>
      <c r="H22" s="93">
        <v>24663</v>
      </c>
      <c r="I22" s="93">
        <v>12683</v>
      </c>
      <c r="J22" s="93">
        <v>0</v>
      </c>
      <c r="K22" s="93">
        <v>13092</v>
      </c>
      <c r="L22" s="93">
        <v>80237</v>
      </c>
      <c r="M22" s="93">
        <f>E22-G22-H22+I22+J22+K22+L22</f>
        <v>273057</v>
      </c>
    </row>
    <row r="23" spans="2:13" x14ac:dyDescent="0.2">
      <c r="B23" s="89"/>
      <c r="C23" s="17" t="s">
        <v>115</v>
      </c>
      <c r="D23" s="38">
        <v>10</v>
      </c>
      <c r="E23" s="122">
        <v>275281</v>
      </c>
      <c r="F23" s="123"/>
      <c r="G23" s="93">
        <v>255635</v>
      </c>
      <c r="H23" s="93">
        <v>9167</v>
      </c>
      <c r="I23" s="93">
        <v>21338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31817</v>
      </c>
    </row>
    <row r="24" spans="2:13" x14ac:dyDescent="0.2">
      <c r="B24" s="89"/>
      <c r="C24" s="17" t="s">
        <v>116</v>
      </c>
      <c r="D24" s="38">
        <v>11</v>
      </c>
      <c r="E24" s="122">
        <v>47513</v>
      </c>
      <c r="F24" s="123"/>
      <c r="G24" s="93">
        <v>0</v>
      </c>
      <c r="H24" s="93">
        <v>30425</v>
      </c>
      <c r="I24" s="93">
        <v>180</v>
      </c>
      <c r="J24" s="93">
        <v>933</v>
      </c>
      <c r="K24" s="93">
        <v>0</v>
      </c>
      <c r="L24" s="93">
        <v>10432</v>
      </c>
      <c r="M24" s="93">
        <f t="shared" si="1"/>
        <v>28633</v>
      </c>
    </row>
    <row r="25" spans="2:13" x14ac:dyDescent="0.2">
      <c r="B25" s="89"/>
      <c r="C25" s="17" t="s">
        <v>117</v>
      </c>
      <c r="D25" s="38">
        <v>12</v>
      </c>
      <c r="E25" s="122">
        <v>5117</v>
      </c>
      <c r="F25" s="123"/>
      <c r="G25" s="93">
        <v>0</v>
      </c>
      <c r="H25" s="93">
        <v>311</v>
      </c>
      <c r="I25" s="93">
        <v>2325</v>
      </c>
      <c r="J25" s="93">
        <v>0</v>
      </c>
      <c r="K25" s="93">
        <v>115</v>
      </c>
      <c r="L25" s="93">
        <v>8818</v>
      </c>
      <c r="M25" s="93">
        <f t="shared" si="1"/>
        <v>16064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233</v>
      </c>
      <c r="M26" s="93">
        <f t="shared" si="1"/>
        <v>233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156215</v>
      </c>
      <c r="F28" s="123"/>
      <c r="G28" s="93">
        <v>0</v>
      </c>
      <c r="H28" s="93">
        <v>3391</v>
      </c>
      <c r="I28" s="93">
        <v>0</v>
      </c>
      <c r="J28" s="93">
        <v>0</v>
      </c>
      <c r="K28" s="93">
        <v>1155</v>
      </c>
      <c r="L28" s="93">
        <v>257020</v>
      </c>
      <c r="M28" s="93">
        <f t="shared" si="1"/>
        <v>410999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263</v>
      </c>
      <c r="I29" s="93">
        <v>0</v>
      </c>
      <c r="J29" s="93">
        <v>0</v>
      </c>
      <c r="K29" s="93">
        <v>0</v>
      </c>
      <c r="L29" s="93">
        <v>2320</v>
      </c>
      <c r="M29" s="93">
        <f t="shared" si="1"/>
        <v>2057</v>
      </c>
    </row>
    <row r="30" spans="2:13" x14ac:dyDescent="0.2">
      <c r="B30" s="89"/>
      <c r="C30" s="17" t="s">
        <v>286</v>
      </c>
      <c r="D30" s="38">
        <v>17</v>
      </c>
      <c r="E30" s="122">
        <v>203380</v>
      </c>
      <c r="F30" s="126"/>
      <c r="G30" s="93">
        <v>0</v>
      </c>
      <c r="H30" s="93">
        <v>124555</v>
      </c>
      <c r="I30" s="93">
        <v>0</v>
      </c>
      <c r="J30" s="93">
        <v>22779</v>
      </c>
      <c r="K30" s="93">
        <v>3377</v>
      </c>
      <c r="L30" s="93">
        <v>78853</v>
      </c>
      <c r="M30" s="93">
        <f t="shared" si="1"/>
        <v>183834</v>
      </c>
    </row>
    <row r="31" spans="2:13" x14ac:dyDescent="0.2">
      <c r="B31" s="89"/>
      <c r="C31" s="17" t="s">
        <v>124</v>
      </c>
      <c r="D31" s="38">
        <v>18</v>
      </c>
      <c r="E31" s="122">
        <v>349417</v>
      </c>
      <c r="F31" s="123"/>
      <c r="G31" s="93">
        <v>0</v>
      </c>
      <c r="H31" s="93">
        <v>17379</v>
      </c>
      <c r="I31" s="93">
        <v>0</v>
      </c>
      <c r="J31" s="93">
        <v>0</v>
      </c>
      <c r="K31" s="93">
        <v>5</v>
      </c>
      <c r="L31" s="93">
        <v>7816</v>
      </c>
      <c r="M31" s="93">
        <f t="shared" si="1"/>
        <v>339859</v>
      </c>
    </row>
    <row r="32" spans="2:13" x14ac:dyDescent="0.2">
      <c r="B32" s="89"/>
      <c r="C32" s="17" t="s">
        <v>125</v>
      </c>
      <c r="D32" s="38">
        <v>19</v>
      </c>
      <c r="E32" s="122">
        <v>129867</v>
      </c>
      <c r="F32" s="123"/>
      <c r="G32" s="93">
        <v>52392</v>
      </c>
      <c r="H32" s="93">
        <v>0</v>
      </c>
      <c r="I32" s="93">
        <v>0</v>
      </c>
      <c r="J32" s="93">
        <v>0</v>
      </c>
      <c r="K32" s="93">
        <v>40182</v>
      </c>
      <c r="L32" s="93">
        <v>2232</v>
      </c>
      <c r="M32" s="93">
        <f t="shared" si="1"/>
        <v>119889</v>
      </c>
    </row>
    <row r="33" spans="2:13" x14ac:dyDescent="0.2">
      <c r="B33" s="89"/>
      <c r="C33" s="17" t="s">
        <v>126</v>
      </c>
      <c r="D33" s="38">
        <v>20</v>
      </c>
      <c r="E33" s="122">
        <v>30918</v>
      </c>
      <c r="F33" s="123"/>
      <c r="G33" s="93">
        <v>0</v>
      </c>
      <c r="H33" s="93">
        <v>24055</v>
      </c>
      <c r="I33" s="93">
        <v>0</v>
      </c>
      <c r="J33" s="93">
        <v>0</v>
      </c>
      <c r="K33" s="93">
        <v>11159</v>
      </c>
      <c r="L33" s="93">
        <v>7725</v>
      </c>
      <c r="M33" s="93">
        <f t="shared" si="1"/>
        <v>25747</v>
      </c>
    </row>
    <row r="34" spans="2:13" x14ac:dyDescent="0.2">
      <c r="B34" s="89"/>
      <c r="C34" s="17" t="s">
        <v>127</v>
      </c>
      <c r="D34" s="38">
        <v>21</v>
      </c>
      <c r="E34" s="122">
        <v>67381</v>
      </c>
      <c r="F34" s="123"/>
      <c r="G34" s="93">
        <v>48821</v>
      </c>
      <c r="H34" s="93">
        <v>70993</v>
      </c>
      <c r="I34" s="93">
        <v>61479</v>
      </c>
      <c r="J34" s="93">
        <v>0</v>
      </c>
      <c r="K34" s="93">
        <v>0</v>
      </c>
      <c r="L34" s="93">
        <v>2294</v>
      </c>
      <c r="M34" s="93">
        <f t="shared" si="1"/>
        <v>11340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7768807</v>
      </c>
      <c r="F35" s="128"/>
      <c r="G35" s="127">
        <f>SUM(G12:G34)</f>
        <v>401329</v>
      </c>
      <c r="H35" s="127">
        <f t="shared" ref="H35:M35" si="2">SUM(H12:H34)</f>
        <v>792194</v>
      </c>
      <c r="I35" s="127">
        <f t="shared" si="2"/>
        <v>416163</v>
      </c>
      <c r="J35" s="127">
        <f t="shared" si="2"/>
        <v>40644</v>
      </c>
      <c r="K35" s="127">
        <f t="shared" si="2"/>
        <v>812023</v>
      </c>
      <c r="L35" s="127">
        <f t="shared" si="2"/>
        <v>2078077</v>
      </c>
      <c r="M35" s="129">
        <f t="shared" si="2"/>
        <v>9922191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19415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3364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619980</v>
      </c>
      <c r="F11" s="93">
        <v>548214</v>
      </c>
      <c r="G11" s="355">
        <f t="shared" ref="G11:G18" si="0">IF(AND(F11&gt; 0,E11&gt;0,E11&lt;=F11*6),E11/F11*100-100,"-")</f>
        <v>13.090873272116355</v>
      </c>
      <c r="H11" s="93">
        <v>6253273</v>
      </c>
      <c r="I11" s="93">
        <v>6037525</v>
      </c>
      <c r="J11" s="355">
        <f t="shared" ref="J11:J18" si="1">IF(AND(I11&gt; 0,H11&gt;0,H11&lt;=I11*6),H11/I11*100-100,"-")</f>
        <v>3.5734510416105962</v>
      </c>
    </row>
    <row r="12" spans="2:14" x14ac:dyDescent="0.2">
      <c r="B12" s="89"/>
      <c r="C12" s="17" t="s">
        <v>106</v>
      </c>
      <c r="D12" s="38">
        <v>2</v>
      </c>
      <c r="E12" s="93">
        <v>1504380</v>
      </c>
      <c r="F12" s="93">
        <v>1658970</v>
      </c>
      <c r="G12" s="355">
        <f t="shared" si="0"/>
        <v>-9.3184325213837411</v>
      </c>
      <c r="H12" s="93">
        <v>16857448</v>
      </c>
      <c r="I12" s="93">
        <v>17543009</v>
      </c>
      <c r="J12" s="355">
        <f t="shared" si="1"/>
        <v>-3.9078871817257834</v>
      </c>
    </row>
    <row r="13" spans="2:14" x14ac:dyDescent="0.2">
      <c r="B13" s="89"/>
      <c r="C13" s="17" t="s">
        <v>107</v>
      </c>
      <c r="D13" s="38">
        <v>3</v>
      </c>
      <c r="E13" s="93">
        <v>230442</v>
      </c>
      <c r="F13" s="93">
        <v>181143</v>
      </c>
      <c r="G13" s="355">
        <f t="shared" si="0"/>
        <v>27.215514814262761</v>
      </c>
      <c r="H13" s="93">
        <v>2209491</v>
      </c>
      <c r="I13" s="93">
        <v>2010593</v>
      </c>
      <c r="J13" s="355">
        <f t="shared" si="1"/>
        <v>9.8925043507064743</v>
      </c>
    </row>
    <row r="14" spans="2:14" x14ac:dyDescent="0.2">
      <c r="B14" s="89"/>
      <c r="C14" s="17" t="s">
        <v>108</v>
      </c>
      <c r="D14" s="38">
        <v>4</v>
      </c>
      <c r="E14" s="93">
        <v>2341565</v>
      </c>
      <c r="F14" s="93">
        <v>2511991</v>
      </c>
      <c r="G14" s="355">
        <f t="shared" si="0"/>
        <v>-6.7844988298126907</v>
      </c>
      <c r="H14" s="93">
        <v>28192109</v>
      </c>
      <c r="I14" s="93">
        <v>27851119</v>
      </c>
      <c r="J14" s="355">
        <f t="shared" si="1"/>
        <v>1.2243314173480826</v>
      </c>
    </row>
    <row r="15" spans="2:14" x14ac:dyDescent="0.2">
      <c r="B15" s="89"/>
      <c r="C15" s="17" t="s">
        <v>109</v>
      </c>
      <c r="D15" s="38">
        <v>5</v>
      </c>
      <c r="E15" s="93">
        <v>899050</v>
      </c>
      <c r="F15" s="93">
        <v>1003074</v>
      </c>
      <c r="G15" s="355">
        <f t="shared" si="0"/>
        <v>-10.370521018389468</v>
      </c>
      <c r="H15" s="93">
        <v>11229457</v>
      </c>
      <c r="I15" s="93">
        <v>10784120</v>
      </c>
      <c r="J15" s="355">
        <f t="shared" si="1"/>
        <v>4.1295627274177065</v>
      </c>
    </row>
    <row r="16" spans="2:14" x14ac:dyDescent="0.2">
      <c r="B16" s="89"/>
      <c r="C16" s="17" t="s">
        <v>110</v>
      </c>
      <c r="D16" s="38">
        <v>6</v>
      </c>
      <c r="E16" s="93">
        <v>189413</v>
      </c>
      <c r="F16" s="93">
        <v>165132</v>
      </c>
      <c r="G16" s="355">
        <f t="shared" si="0"/>
        <v>14.703994380253377</v>
      </c>
      <c r="H16" s="93">
        <v>1835657</v>
      </c>
      <c r="I16" s="93">
        <v>1396492</v>
      </c>
      <c r="J16" s="355">
        <f t="shared" si="1"/>
        <v>31.447727591708372</v>
      </c>
    </row>
    <row r="17" spans="2:10" x14ac:dyDescent="0.2">
      <c r="B17" s="89"/>
      <c r="C17" s="17" t="s">
        <v>111</v>
      </c>
      <c r="D17" s="38">
        <v>7</v>
      </c>
      <c r="E17" s="93">
        <v>315810</v>
      </c>
      <c r="F17" s="93">
        <v>359450</v>
      </c>
      <c r="G17" s="355">
        <f t="shared" si="0"/>
        <v>-12.140770621783275</v>
      </c>
      <c r="H17" s="93">
        <v>3630466</v>
      </c>
      <c r="I17" s="93">
        <v>3998967</v>
      </c>
      <c r="J17" s="355">
        <f t="shared" si="1"/>
        <v>-9.214904749151458</v>
      </c>
    </row>
    <row r="18" spans="2:10" x14ac:dyDescent="0.2">
      <c r="B18" s="105"/>
      <c r="C18" s="17" t="s">
        <v>112</v>
      </c>
      <c r="D18" s="38">
        <v>8</v>
      </c>
      <c r="E18" s="93">
        <v>209980</v>
      </c>
      <c r="F18" s="93">
        <v>288936</v>
      </c>
      <c r="G18" s="355">
        <f t="shared" si="0"/>
        <v>-27.326466760805161</v>
      </c>
      <c r="H18" s="93">
        <v>1988473</v>
      </c>
      <c r="I18" s="93">
        <v>2589424</v>
      </c>
      <c r="J18" s="355">
        <f t="shared" si="1"/>
        <v>-23.207902606911816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193098</v>
      </c>
      <c r="F21" s="93">
        <v>244056</v>
      </c>
      <c r="G21" s="355">
        <f t="shared" ref="G21:G34" si="2">IF(AND(F21&gt; 0,E21&gt;0,E21&lt;=F21*6),E21/F21*100-100,"-")</f>
        <v>-20.87963418231881</v>
      </c>
      <c r="H21" s="93">
        <v>2678102</v>
      </c>
      <c r="I21" s="93">
        <v>3006428</v>
      </c>
      <c r="J21" s="355">
        <f t="shared" ref="J21:J34" si="3">IF(AND(I21&gt; 0,H21&gt;0,H21&lt;=I21*6),H21/I21*100-100,"-")</f>
        <v>-10.920800365084418</v>
      </c>
    </row>
    <row r="22" spans="2:10" x14ac:dyDescent="0.2">
      <c r="B22" s="89"/>
      <c r="C22" s="17" t="s">
        <v>115</v>
      </c>
      <c r="D22" s="38">
        <v>10</v>
      </c>
      <c r="E22" s="93">
        <v>275281</v>
      </c>
      <c r="F22" s="93">
        <v>299810</v>
      </c>
      <c r="G22" s="355">
        <f t="shared" si="2"/>
        <v>-8.1815149594743275</v>
      </c>
      <c r="H22" s="93">
        <v>3264606</v>
      </c>
      <c r="I22" s="93">
        <v>3486844</v>
      </c>
      <c r="J22" s="355">
        <f t="shared" si="3"/>
        <v>-6.3736146498093973</v>
      </c>
    </row>
    <row r="23" spans="2:10" x14ac:dyDescent="0.2">
      <c r="B23" s="89"/>
      <c r="C23" s="17" t="s">
        <v>116</v>
      </c>
      <c r="D23" s="38">
        <v>11</v>
      </c>
      <c r="E23" s="93">
        <v>47513</v>
      </c>
      <c r="F23" s="93">
        <v>31972</v>
      </c>
      <c r="G23" s="355">
        <f t="shared" si="2"/>
        <v>48.608157137495311</v>
      </c>
      <c r="H23" s="93">
        <v>416868</v>
      </c>
      <c r="I23" s="93">
        <v>325966</v>
      </c>
      <c r="J23" s="355">
        <f t="shared" si="3"/>
        <v>27.886957535448474</v>
      </c>
    </row>
    <row r="24" spans="2:10" x14ac:dyDescent="0.2">
      <c r="B24" s="89"/>
      <c r="C24" s="17" t="s">
        <v>117</v>
      </c>
      <c r="D24" s="38">
        <v>12</v>
      </c>
      <c r="E24" s="93">
        <v>5117</v>
      </c>
      <c r="F24" s="93">
        <v>3684</v>
      </c>
      <c r="G24" s="355">
        <f t="shared" si="2"/>
        <v>38.897937024972862</v>
      </c>
      <c r="H24" s="93">
        <v>55108</v>
      </c>
      <c r="I24" s="93">
        <v>55308</v>
      </c>
      <c r="J24" s="355">
        <f t="shared" si="3"/>
        <v>-0.36161134013163121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156215</v>
      </c>
      <c r="F27" s="93">
        <v>351109</v>
      </c>
      <c r="G27" s="355">
        <f t="shared" si="2"/>
        <v>-55.508118561472365</v>
      </c>
      <c r="H27" s="93">
        <v>2346479</v>
      </c>
      <c r="I27" s="93">
        <v>4616118</v>
      </c>
      <c r="J27" s="355">
        <f t="shared" si="3"/>
        <v>-49.167698919308393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134</v>
      </c>
      <c r="G28" s="355" t="str">
        <f t="shared" si="2"/>
        <v>-</v>
      </c>
      <c r="H28" s="93">
        <v>4</v>
      </c>
      <c r="I28" s="93">
        <v>3906</v>
      </c>
      <c r="J28" s="355">
        <f t="shared" si="3"/>
        <v>-99.897593445980547</v>
      </c>
    </row>
    <row r="29" spans="2:10" x14ac:dyDescent="0.2">
      <c r="B29" s="89"/>
      <c r="C29" s="17" t="s">
        <v>122</v>
      </c>
      <c r="D29" s="38">
        <v>17</v>
      </c>
      <c r="E29" s="93">
        <v>203380</v>
      </c>
      <c r="F29" s="93">
        <v>174614</v>
      </c>
      <c r="G29" s="355">
        <f t="shared" si="2"/>
        <v>16.474051336089872</v>
      </c>
      <c r="H29" s="93">
        <v>2173120</v>
      </c>
      <c r="I29" s="93">
        <v>2079422</v>
      </c>
      <c r="J29" s="355">
        <f t="shared" si="3"/>
        <v>4.5059636764447077</v>
      </c>
    </row>
    <row r="30" spans="2:10" x14ac:dyDescent="0.2">
      <c r="B30" s="89"/>
      <c r="C30" s="17" t="s">
        <v>124</v>
      </c>
      <c r="D30" s="38">
        <v>18</v>
      </c>
      <c r="E30" s="93">
        <v>349417</v>
      </c>
      <c r="F30" s="93">
        <v>349860</v>
      </c>
      <c r="G30" s="355">
        <f t="shared" si="2"/>
        <v>-0.12662207740238784</v>
      </c>
      <c r="H30" s="93">
        <v>3543376</v>
      </c>
      <c r="I30" s="93">
        <v>3688681</v>
      </c>
      <c r="J30" s="355">
        <f t="shared" si="3"/>
        <v>-3.9392129598628856</v>
      </c>
    </row>
    <row r="31" spans="2:10" x14ac:dyDescent="0.2">
      <c r="B31" s="89"/>
      <c r="C31" s="17" t="s">
        <v>125</v>
      </c>
      <c r="D31" s="38">
        <v>19</v>
      </c>
      <c r="E31" s="93">
        <v>129867</v>
      </c>
      <c r="F31" s="93">
        <v>131308</v>
      </c>
      <c r="G31" s="355">
        <f t="shared" si="2"/>
        <v>-1.0974198068662986</v>
      </c>
      <c r="H31" s="93">
        <v>1555786</v>
      </c>
      <c r="I31" s="93">
        <v>1538831</v>
      </c>
      <c r="J31" s="355">
        <f t="shared" si="3"/>
        <v>1.101810400232381</v>
      </c>
    </row>
    <row r="32" spans="2:10" x14ac:dyDescent="0.2">
      <c r="B32" s="89"/>
      <c r="C32" s="17" t="s">
        <v>126</v>
      </c>
      <c r="D32" s="38">
        <v>20</v>
      </c>
      <c r="E32" s="93">
        <v>30918</v>
      </c>
      <c r="F32" s="93">
        <v>25660</v>
      </c>
      <c r="G32" s="355">
        <f t="shared" si="2"/>
        <v>20.491036632891664</v>
      </c>
      <c r="H32" s="93">
        <v>280821</v>
      </c>
      <c r="I32" s="93">
        <v>282361</v>
      </c>
      <c r="J32" s="355">
        <f t="shared" si="3"/>
        <v>-0.54540110001026676</v>
      </c>
    </row>
    <row r="33" spans="2:10" x14ac:dyDescent="0.2">
      <c r="B33" s="105"/>
      <c r="C33" s="17" t="s">
        <v>127</v>
      </c>
      <c r="D33" s="38">
        <v>21</v>
      </c>
      <c r="E33" s="93">
        <v>67381</v>
      </c>
      <c r="F33" s="93">
        <v>152125</v>
      </c>
      <c r="G33" s="355">
        <f t="shared" si="2"/>
        <v>-55.706820049301555</v>
      </c>
      <c r="H33" s="93">
        <v>1151303</v>
      </c>
      <c r="I33" s="93">
        <v>1214138</v>
      </c>
      <c r="J33" s="355">
        <f t="shared" si="3"/>
        <v>-5.1752766160024635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7768807</v>
      </c>
      <c r="F34" s="129">
        <f>SUM(F11:F33)</f>
        <v>8481242</v>
      </c>
      <c r="G34" s="357">
        <f t="shared" si="2"/>
        <v>-8.4001258306271751</v>
      </c>
      <c r="H34" s="75">
        <f>SUM(H11:H33)</f>
        <v>89661947</v>
      </c>
      <c r="I34" s="75">
        <f>SUM(I11:I33)</f>
        <v>92509252</v>
      </c>
      <c r="J34" s="357">
        <f t="shared" si="3"/>
        <v>-3.0778597150477509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714756</v>
      </c>
      <c r="F11" s="358">
        <v>618972</v>
      </c>
      <c r="G11" s="355">
        <f t="shared" ref="G11:G18" si="0">IF(AND(F11&gt; 0,E11&gt;0,E11&lt;=F11*6),E11/F11*100-100,"-")</f>
        <v>15.474690292937339</v>
      </c>
      <c r="H11" s="359">
        <v>6624840</v>
      </c>
      <c r="I11" s="359">
        <v>6146920</v>
      </c>
      <c r="J11" s="355">
        <f t="shared" ref="J11:J18" si="1">IF(AND(I11&gt; 0,H11&gt;0,H11&lt;=I11*6),H11/I11*100-100,"-")</f>
        <v>7.77495070702075</v>
      </c>
    </row>
    <row r="12" spans="2:14" x14ac:dyDescent="0.2">
      <c r="B12" s="89"/>
      <c r="C12" s="17" t="s">
        <v>106</v>
      </c>
      <c r="D12" s="38">
        <v>2</v>
      </c>
      <c r="E12" s="358">
        <v>78991</v>
      </c>
      <c r="F12" s="358">
        <v>135797</v>
      </c>
      <c r="G12" s="355">
        <f t="shared" si="0"/>
        <v>-41.831557398175214</v>
      </c>
      <c r="H12" s="359">
        <v>1293648</v>
      </c>
      <c r="I12" s="359">
        <v>2000646</v>
      </c>
      <c r="J12" s="355">
        <f t="shared" si="1"/>
        <v>-35.338485669128872</v>
      </c>
    </row>
    <row r="13" spans="2:14" x14ac:dyDescent="0.2">
      <c r="B13" s="89"/>
      <c r="C13" s="17" t="s">
        <v>107</v>
      </c>
      <c r="D13" s="38">
        <v>3</v>
      </c>
      <c r="E13" s="358">
        <v>34950</v>
      </c>
      <c r="F13" s="358">
        <v>78195</v>
      </c>
      <c r="G13" s="355">
        <f t="shared" si="0"/>
        <v>-55.304047573374255</v>
      </c>
      <c r="H13" s="359">
        <v>497859</v>
      </c>
      <c r="I13" s="359">
        <v>999104</v>
      </c>
      <c r="J13" s="355">
        <f t="shared" si="1"/>
        <v>-50.169451828838639</v>
      </c>
    </row>
    <row r="14" spans="2:14" x14ac:dyDescent="0.2">
      <c r="B14" s="89"/>
      <c r="C14" s="17" t="s">
        <v>108</v>
      </c>
      <c r="D14" s="38">
        <v>4</v>
      </c>
      <c r="E14" s="358">
        <v>1169933</v>
      </c>
      <c r="F14" s="358">
        <v>1214480</v>
      </c>
      <c r="G14" s="355">
        <f t="shared" si="0"/>
        <v>-3.6679895922534769</v>
      </c>
      <c r="H14" s="359">
        <v>12986601</v>
      </c>
      <c r="I14" s="359">
        <v>14821048</v>
      </c>
      <c r="J14" s="355">
        <f t="shared" si="1"/>
        <v>-12.377309620750168</v>
      </c>
    </row>
    <row r="15" spans="2:14" x14ac:dyDescent="0.2">
      <c r="B15" s="89"/>
      <c r="C15" s="17" t="s">
        <v>109</v>
      </c>
      <c r="D15" s="38">
        <v>5</v>
      </c>
      <c r="E15" s="358">
        <v>209940</v>
      </c>
      <c r="F15" s="358">
        <v>253950</v>
      </c>
      <c r="G15" s="355">
        <f t="shared" si="0"/>
        <v>-17.330183106910809</v>
      </c>
      <c r="H15" s="359">
        <v>2788241</v>
      </c>
      <c r="I15" s="359">
        <v>3036495</v>
      </c>
      <c r="J15" s="355">
        <f t="shared" si="1"/>
        <v>-8.1756762319713943</v>
      </c>
    </row>
    <row r="16" spans="2:14" x14ac:dyDescent="0.2">
      <c r="B16" s="89"/>
      <c r="C16" s="17" t="s">
        <v>110</v>
      </c>
      <c r="D16" s="38">
        <v>6</v>
      </c>
      <c r="E16" s="358">
        <v>52478</v>
      </c>
      <c r="F16" s="358">
        <v>41213</v>
      </c>
      <c r="G16" s="355">
        <f t="shared" si="0"/>
        <v>27.333608327469491</v>
      </c>
      <c r="H16" s="359">
        <v>497643</v>
      </c>
      <c r="I16" s="359">
        <v>675602</v>
      </c>
      <c r="J16" s="355">
        <f t="shared" si="1"/>
        <v>-26.340804201290112</v>
      </c>
    </row>
    <row r="17" spans="2:10" x14ac:dyDescent="0.2">
      <c r="B17" s="89"/>
      <c r="C17" s="17" t="s">
        <v>111</v>
      </c>
      <c r="D17" s="38">
        <v>7</v>
      </c>
      <c r="E17" s="358">
        <v>1371</v>
      </c>
      <c r="F17" s="358">
        <v>26537</v>
      </c>
      <c r="G17" s="355">
        <f t="shared" si="0"/>
        <v>-94.833628518672043</v>
      </c>
      <c r="H17" s="359">
        <v>51034</v>
      </c>
      <c r="I17" s="359">
        <v>267632</v>
      </c>
      <c r="J17" s="355">
        <f t="shared" si="1"/>
        <v>-80.931278770849531</v>
      </c>
    </row>
    <row r="18" spans="2:10" x14ac:dyDescent="0.2">
      <c r="B18" s="105"/>
      <c r="C18" s="17" t="s">
        <v>112</v>
      </c>
      <c r="D18" s="38">
        <v>8</v>
      </c>
      <c r="E18" s="358">
        <v>100616</v>
      </c>
      <c r="F18" s="358">
        <v>159435</v>
      </c>
      <c r="G18" s="355">
        <f t="shared" si="0"/>
        <v>-36.892150406121615</v>
      </c>
      <c r="H18" s="359">
        <v>1245726</v>
      </c>
      <c r="I18" s="359">
        <v>1267229</v>
      </c>
      <c r="J18" s="355">
        <f t="shared" si="1"/>
        <v>-1.6968519502000134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93329</v>
      </c>
      <c r="F21" s="93">
        <v>93894</v>
      </c>
      <c r="G21" s="355">
        <f t="shared" ref="G21:G34" si="2">IF(AND(F21&gt; 0,E21&gt;0,E21&lt;=F21*6),E21/F21*100-100,"-")</f>
        <v>-0.60174239035508492</v>
      </c>
      <c r="H21" s="93">
        <v>1139738</v>
      </c>
      <c r="I21" s="93">
        <v>1115029</v>
      </c>
      <c r="J21" s="355">
        <f t="shared" ref="J21:J34" si="3">IF(AND(I21&gt; 0,H21&gt;0,H21&lt;=I21*6),H21/I21*100-100,"-")</f>
        <v>2.2159961758842144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10432</v>
      </c>
      <c r="F23" s="93">
        <v>7514</v>
      </c>
      <c r="G23" s="355">
        <f t="shared" si="2"/>
        <v>38.834176204418412</v>
      </c>
      <c r="H23" s="93">
        <v>98951</v>
      </c>
      <c r="I23" s="93">
        <v>172118</v>
      </c>
      <c r="J23" s="355">
        <f t="shared" si="3"/>
        <v>-42.509789795372946</v>
      </c>
    </row>
    <row r="24" spans="2:10" x14ac:dyDescent="0.2">
      <c r="B24" s="89"/>
      <c r="C24" s="17" t="s">
        <v>117</v>
      </c>
      <c r="D24" s="38">
        <v>12</v>
      </c>
      <c r="E24" s="93">
        <v>8933</v>
      </c>
      <c r="F24" s="93">
        <v>5148</v>
      </c>
      <c r="G24" s="355">
        <f t="shared" si="2"/>
        <v>73.523698523698528</v>
      </c>
      <c r="H24" s="93">
        <v>81731</v>
      </c>
      <c r="I24" s="93">
        <v>101539</v>
      </c>
      <c r="J24" s="355">
        <f t="shared" si="3"/>
        <v>-19.507775337555032</v>
      </c>
    </row>
    <row r="25" spans="2:10" x14ac:dyDescent="0.2">
      <c r="B25" s="89"/>
      <c r="C25" s="17" t="s">
        <v>118</v>
      </c>
      <c r="D25" s="38">
        <v>13</v>
      </c>
      <c r="E25" s="93">
        <v>233</v>
      </c>
      <c r="F25" s="93">
        <v>573</v>
      </c>
      <c r="G25" s="355">
        <f t="shared" si="2"/>
        <v>-59.336823734729492</v>
      </c>
      <c r="H25" s="93">
        <v>6097</v>
      </c>
      <c r="I25" s="93">
        <v>9401</v>
      </c>
      <c r="J25" s="355">
        <f t="shared" si="3"/>
        <v>-35.145197319434104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258175</v>
      </c>
      <c r="F27" s="93">
        <v>581915</v>
      </c>
      <c r="G27" s="355">
        <f t="shared" si="2"/>
        <v>-55.633554728783416</v>
      </c>
      <c r="H27" s="93">
        <v>2847997</v>
      </c>
      <c r="I27" s="93">
        <v>6276299</v>
      </c>
      <c r="J27" s="355">
        <f t="shared" si="3"/>
        <v>-54.622987209500373</v>
      </c>
    </row>
    <row r="28" spans="2:10" x14ac:dyDescent="0.2">
      <c r="B28" s="89"/>
      <c r="C28" s="17" t="s">
        <v>121</v>
      </c>
      <c r="D28" s="38">
        <v>16</v>
      </c>
      <c r="E28" s="93">
        <v>2320</v>
      </c>
      <c r="F28" s="93">
        <v>1876</v>
      </c>
      <c r="G28" s="355">
        <f t="shared" si="2"/>
        <v>23.667377398720689</v>
      </c>
      <c r="H28" s="93">
        <v>18140</v>
      </c>
      <c r="I28" s="93">
        <v>18072</v>
      </c>
      <c r="J28" s="355">
        <f t="shared" si="3"/>
        <v>0.37627268702966887</v>
      </c>
    </row>
    <row r="29" spans="2:10" x14ac:dyDescent="0.2">
      <c r="B29" s="89"/>
      <c r="C29" s="17" t="s">
        <v>122</v>
      </c>
      <c r="D29" s="38">
        <v>17</v>
      </c>
      <c r="E29" s="93">
        <v>82230</v>
      </c>
      <c r="F29" s="93">
        <v>83166</v>
      </c>
      <c r="G29" s="355">
        <f t="shared" si="2"/>
        <v>-1.1254599235264351</v>
      </c>
      <c r="H29" s="93">
        <v>787822</v>
      </c>
      <c r="I29" s="93">
        <v>942776</v>
      </c>
      <c r="J29" s="355">
        <f t="shared" si="3"/>
        <v>-16.435929637580927</v>
      </c>
    </row>
    <row r="30" spans="2:10" x14ac:dyDescent="0.2">
      <c r="B30" s="89"/>
      <c r="C30" s="17" t="s">
        <v>124</v>
      </c>
      <c r="D30" s="38">
        <v>18</v>
      </c>
      <c r="E30" s="93">
        <v>7821</v>
      </c>
      <c r="F30" s="93">
        <v>2527</v>
      </c>
      <c r="G30" s="355">
        <f t="shared" si="2"/>
        <v>209.49742777997625</v>
      </c>
      <c r="H30" s="93">
        <v>93447</v>
      </c>
      <c r="I30" s="93">
        <v>59301</v>
      </c>
      <c r="J30" s="355">
        <f t="shared" si="3"/>
        <v>57.580816512369097</v>
      </c>
    </row>
    <row r="31" spans="2:10" x14ac:dyDescent="0.2">
      <c r="B31" s="89"/>
      <c r="C31" s="17" t="s">
        <v>125</v>
      </c>
      <c r="D31" s="38">
        <v>19</v>
      </c>
      <c r="E31" s="93">
        <v>42414</v>
      </c>
      <c r="F31" s="93">
        <v>43974</v>
      </c>
      <c r="G31" s="355">
        <f t="shared" si="2"/>
        <v>-3.5475508254877894</v>
      </c>
      <c r="H31" s="93">
        <v>541924</v>
      </c>
      <c r="I31" s="93">
        <v>613781</v>
      </c>
      <c r="J31" s="355">
        <f t="shared" si="3"/>
        <v>-11.70727018268731</v>
      </c>
    </row>
    <row r="32" spans="2:10" x14ac:dyDescent="0.2">
      <c r="B32" s="89"/>
      <c r="C32" s="17" t="s">
        <v>126</v>
      </c>
      <c r="D32" s="38">
        <v>20</v>
      </c>
      <c r="E32" s="93">
        <v>18884</v>
      </c>
      <c r="F32" s="93">
        <v>20651</v>
      </c>
      <c r="G32" s="355">
        <f t="shared" si="2"/>
        <v>-8.5564863686988559</v>
      </c>
      <c r="H32" s="93">
        <v>267012</v>
      </c>
      <c r="I32" s="93">
        <v>261395</v>
      </c>
      <c r="J32" s="355">
        <f t="shared" si="3"/>
        <v>2.1488551808565717</v>
      </c>
    </row>
    <row r="33" spans="2:10" x14ac:dyDescent="0.2">
      <c r="B33" s="89"/>
      <c r="C33" s="17" t="s">
        <v>127</v>
      </c>
      <c r="D33" s="38">
        <v>21</v>
      </c>
      <c r="E33" s="93">
        <v>2294</v>
      </c>
      <c r="F33" s="93">
        <v>15709</v>
      </c>
      <c r="G33" s="355">
        <f t="shared" si="2"/>
        <v>-85.396906232096256</v>
      </c>
      <c r="H33" s="93">
        <v>81231</v>
      </c>
      <c r="I33" s="93">
        <v>207897</v>
      </c>
      <c r="J33" s="355">
        <f t="shared" si="3"/>
        <v>-60.927286108024646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2890100</v>
      </c>
      <c r="F34" s="129">
        <f>SUM(F11:F33)</f>
        <v>3385526</v>
      </c>
      <c r="G34" s="357">
        <f t="shared" si="2"/>
        <v>-14.633649246823083</v>
      </c>
      <c r="H34" s="75">
        <f>SUM(H11:H33)</f>
        <v>31949682</v>
      </c>
      <c r="I34" s="75">
        <f>SUM(I11:I33)</f>
        <v>38992284</v>
      </c>
      <c r="J34" s="357">
        <f t="shared" si="3"/>
        <v>-18.061527249852816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2021-06-14T09:05:39Z</dcterms:modified>
</cp:coreProperties>
</file>