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5j" sheetId="10" r:id="rId11"/>
    <sheet name="Tab 6" sheetId="11" r:id="rId12"/>
    <sheet name="Tab 6a" sheetId="12" r:id="rId13"/>
    <sheet name="Tab 6b" sheetId="13" r:id="rId14"/>
    <sheet name="Tab 6c" sheetId="14" r:id="rId15"/>
    <sheet name="Tab 6j" sheetId="15" r:id="rId16"/>
    <sheet name="Tab 7" sheetId="16" r:id="rId17"/>
    <sheet name="Tab 7j" sheetId="17" r:id="rId18"/>
    <sheet name="Tab 8" sheetId="18" r:id="rId19"/>
    <sheet name="Tab 9" sheetId="23" r:id="rId20"/>
    <sheet name="Tab 10" sheetId="20" r:id="rId21"/>
    <sheet name="Tab 10a" sheetId="21" r:id="rId22"/>
    <sheet name="Tab 10j" sheetId="22" r:id="rId23"/>
    <sheet name="Parameter 1" sheetId="26" state="hidden" r:id="rId24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20">'Tab 10'!$B$1:$H$27</definedName>
    <definedName name="_xlnm.Print_Area" localSheetId="21">'Tab 10a'!$B$1:$J$33</definedName>
    <definedName name="_xlnm.Print_Area" localSheetId="22">'Tab 10j'!$B$1:$H$27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5j'!$B$1:$M$39</definedName>
    <definedName name="_xlnm.Print_Area" localSheetId="11">'Tab 6'!$B$1:$N$39</definedName>
    <definedName name="_xlnm.Print_Area" localSheetId="12">'Tab 6a'!$B$1:$J$34</definedName>
    <definedName name="_xlnm.Print_Area" localSheetId="13">'Tab 6b'!$B$1:$J$34</definedName>
    <definedName name="_xlnm.Print_Area" localSheetId="14">'Tab 6c'!$A$1:$L$44</definedName>
    <definedName name="_xlnm.Print_Area" localSheetId="15">'Tab 6j'!$B$1:$N$39</definedName>
    <definedName name="_xlnm.Print_Area" localSheetId="16">'Tab 7'!$B$1:$J$33</definedName>
    <definedName name="_xlnm.Print_Area" localSheetId="17">'Tab 7j'!$B$1:$J$33</definedName>
    <definedName name="_xlnm.Print_Area" localSheetId="18">'Tab 8'!$B$1:$I$36</definedName>
    <definedName name="_xlnm.Print_Area" localSheetId="19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H1" i="22"/>
  <c r="J1" i="21"/>
  <c r="H1" i="20"/>
  <c r="I1" i="23"/>
  <c r="I1" i="18"/>
  <c r="J1" i="17"/>
  <c r="J1" i="16"/>
  <c r="M1" i="15"/>
  <c r="L1" i="14"/>
  <c r="J1" i="13"/>
  <c r="J1" i="12"/>
  <c r="M1" i="11"/>
  <c r="M1" i="10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F25" i="22"/>
  <c r="G25" i="22"/>
  <c r="H25" i="22"/>
  <c r="E25" i="22"/>
  <c r="E27" i="22" s="1"/>
  <c r="K36" i="3"/>
  <c r="J34" i="3"/>
  <c r="J35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G35" i="3" s="1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4" i="7" s="1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23" i="10"/>
  <c r="M24" i="10"/>
  <c r="M25" i="10"/>
  <c r="M26" i="10"/>
  <c r="M27" i="10"/>
  <c r="M28" i="10"/>
  <c r="M29" i="10"/>
  <c r="M30" i="10"/>
  <c r="M31" i="10"/>
  <c r="M32" i="10"/>
  <c r="M33" i="10"/>
  <c r="M34" i="10"/>
  <c r="M22" i="10"/>
  <c r="M13" i="10"/>
  <c r="M14" i="10"/>
  <c r="M15" i="10"/>
  <c r="M16" i="10"/>
  <c r="M17" i="10"/>
  <c r="M18" i="10"/>
  <c r="M19" i="10"/>
  <c r="M12" i="10"/>
  <c r="H35" i="10"/>
  <c r="I35" i="10"/>
  <c r="J35" i="10"/>
  <c r="K35" i="10"/>
  <c r="L35" i="10"/>
  <c r="G35" i="10"/>
  <c r="E35" i="10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 s="1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K35" i="15"/>
  <c r="J35" i="15"/>
  <c r="H35" i="15"/>
  <c r="G35" i="15"/>
  <c r="F35" i="15"/>
  <c r="E35" i="15"/>
  <c r="L12" i="15"/>
  <c r="L13" i="15"/>
  <c r="L14" i="15"/>
  <c r="L15" i="15"/>
  <c r="L16" i="15"/>
  <c r="L17" i="15"/>
  <c r="L18" i="15"/>
  <c r="L19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5" i="15"/>
  <c r="M39" i="15" s="1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7" i="17"/>
  <c r="J16" i="17"/>
  <c r="J15" i="17"/>
  <c r="J14" i="17"/>
  <c r="J13" i="17"/>
  <c r="J12" i="17"/>
  <c r="J11" i="17"/>
  <c r="J10" i="17"/>
  <c r="I33" i="17"/>
  <c r="H33" i="17"/>
  <c r="G33" i="17"/>
  <c r="F33" i="17"/>
  <c r="E33" i="17"/>
  <c r="G12" i="18"/>
  <c r="G35" i="18"/>
  <c r="H10" i="18"/>
  <c r="H11" i="18"/>
  <c r="F35" i="18"/>
  <c r="I12" i="18"/>
  <c r="I35" i="18"/>
  <c r="I36" i="18" s="1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J33" i="21" l="1"/>
  <c r="G33" i="21"/>
  <c r="G36" i="18"/>
  <c r="H35" i="18"/>
  <c r="F36" i="18"/>
  <c r="H12" i="18"/>
  <c r="J33" i="17"/>
  <c r="J33" i="16"/>
  <c r="L35" i="15"/>
  <c r="L35" i="11"/>
  <c r="L36" i="14"/>
  <c r="H34" i="14"/>
  <c r="J34" i="13"/>
  <c r="G34" i="13"/>
  <c r="J34" i="12"/>
  <c r="G34" i="12"/>
  <c r="M35" i="10"/>
  <c r="M35" i="6"/>
  <c r="J34" i="9"/>
  <c r="G34" i="9"/>
  <c r="J34" i="8"/>
  <c r="G34" i="8"/>
  <c r="J34" i="7"/>
  <c r="K35" i="5"/>
  <c r="H35" i="5"/>
  <c r="K34" i="3"/>
  <c r="H34" i="3"/>
  <c r="K19" i="2"/>
  <c r="H19" i="2"/>
  <c r="H36" i="14"/>
  <c r="L34" i="14"/>
  <c r="H26" i="5"/>
  <c r="K26" i="5"/>
  <c r="H36" i="18" l="1"/>
</calcChain>
</file>

<file path=xl/sharedStrings.xml><?xml version="1.0" encoding="utf-8"?>
<sst xmlns="http://schemas.openxmlformats.org/spreadsheetml/2006/main" count="1472" uniqueCount="374">
  <si>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</si>
  <si>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</si>
  <si>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</si>
  <si>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</si>
  <si>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</si>
  <si>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</si>
  <si>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</si>
  <si>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</si>
  <si>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</si>
  <si>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</si>
  <si>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</si>
  <si>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</si>
  <si>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</si>
  <si>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</si>
  <si>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</si>
  <si>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</si>
  <si>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</si>
  <si>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</si>
  <si>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</si>
  <si>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</si>
  <si>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</si>
  <si>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</si>
  <si>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</si>
  <si>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</si>
  <si>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</si>
  <si>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</si>
  <si>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</si>
  <si>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</si>
  <si>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</si>
  <si>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</si>
  <si>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</si>
  <si>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</si>
  <si>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</si>
  <si>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</si>
  <si>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</si>
  <si>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</si>
  <si>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</si>
  <si>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</si>
  <si>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</si>
  <si>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</si>
  <si>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</si>
  <si>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</si>
  <si>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</si>
  <si>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</si>
  <si>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</si>
  <si>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</si>
  <si>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</si>
  <si>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</si>
  <si>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</si>
  <si>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</si>
  <si>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</si>
  <si>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</si>
  <si>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</si>
  <si>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</si>
  <si>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</si>
  <si>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</si>
  <si>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</si>
  <si>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</si>
  <si>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</si>
  <si>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</si>
  <si>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</si>
  <si>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</si>
  <si>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</si>
  <si>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</si>
  <si>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</si>
  <si>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</si>
  <si>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</si>
  <si>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</si>
  <si>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</si>
  <si>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</si>
  <si>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</si>
  <si>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</si>
  <si>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</si>
  <si>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</si>
  <si>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</si>
  <si>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</si>
  <si>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</si>
  <si>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</si>
  <si>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</si>
  <si>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</si>
  <si>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</si>
  <si>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</si>
  <si>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</si>
  <si>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</si>
  <si>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</si>
  <si>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</si>
  <si>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</si>
  <si>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</si>
  <si>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</si>
  <si>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</si>
  <si>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</si>
  <si>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</si>
  <si>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</si>
  <si>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</si>
  <si>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</si>
  <si>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</si>
  <si>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</si>
  <si>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</si>
  <si>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</si>
  <si>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</si>
  <si>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</si>
  <si>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</si>
  <si>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</si>
  <si>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</si>
  <si>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</si>
  <si>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</si>
  <si>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</si>
  <si>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</si>
  <si>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</si>
  <si>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</si>
  <si>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</si>
  <si>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</si>
  <si>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</si>
  <si>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</si>
  <si>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</si>
  <si>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</si>
  <si>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</si>
  <si>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</si>
  <si>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</si>
  <si>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</si>
  <si>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</si>
  <si>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</si>
  <si>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</si>
  <si>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</si>
  <si>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</si>
  <si>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</si>
  <si>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</si>
  <si>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</si>
  <si>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</si>
  <si>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</si>
  <si>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</si>
  <si>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</si>
  <si>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</si>
  <si>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</si>
  <si>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</si>
  <si>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5j: Gesamtaufkommen von Mineralölprodukten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</si>
  <si>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</si>
  <si>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</si>
  <si>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</si>
  <si>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</si>
  <si>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</si>
  <si>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</si>
  <si>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</si>
  <si>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</si>
  <si>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</si>
  <si>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</si>
  <si>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</si>
  <si>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</si>
  <si>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</si>
  <si>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</si>
  <si>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</si>
  <si>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</si>
  <si>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</si>
  <si>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</si>
  <si>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</si>
  <si>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</si>
  <si>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</si>
  <si>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   Ottokraftstoffen und Heizöl schwer siehe Tabelle 6c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</si>
  <si>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</si>
  <si>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</si>
  <si>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</si>
  <si>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</si>
  <si>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</si>
  <si>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</si>
  <si>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</si>
  <si>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</si>
  <si>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</si>
  <si>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</si>
  <si>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</si>
  <si>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</si>
  <si>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</si>
  <si>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</si>
  <si>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</si>
  <si>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</si>
  <si>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</si>
  <si>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</si>
  <si>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</si>
  <si>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</si>
  <si>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</si>
  <si>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</si>
  <si>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6j: Abgänge und Inlandsablieferungen von Mineralölprodukten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</si>
  <si>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</si>
  <si>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</si>
  <si>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</si>
  <si>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</si>
  <si>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</si>
  <si>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</si>
  <si>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</si>
  <si>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</si>
  <si>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</si>
  <si>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</si>
  <si>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</si>
  <si>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</si>
  <si>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</si>
  <si>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</si>
  <si>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7j: Inlandsablieferungen nach ausgewählten Verwendungssektoren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</si>
  <si>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</si>
  <si>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</si>
  <si>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</si>
  <si>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</si>
  <si>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</si>
  <si>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</si>
  <si>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</si>
  <si>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</si>
  <si>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</si>
  <si>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</si>
  <si>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</si>
  <si>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</si>
  <si>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</si>
  <si>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</si>
  <si>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</si>
  <si>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</si>
  <si>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</si>
  <si>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</si>
  <si>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</si>
  <si>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</si>
  <si>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</si>
  <si>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</si>
  <si>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</si>
  <si>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</si>
  <si>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</si>
  <si>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</si>
  <si>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</si>
  <si>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</si>
  <si>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</si>
  <si>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</si>
  <si>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</si>
  <si>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</si>
  <si>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</si>
  <si>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</si>
  <si>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</si>
  <si>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</si>
  <si>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</si>
  <si>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</si>
  <si>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</si>
  <si>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</si>
  <si>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</si>
  <si>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</si>
  <si>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</si>
  <si>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</si>
  <si>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</si>
  <si>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</si>
  <si>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</si>
  <si>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</si>
  <si>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</si>
  <si>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</si>
  <si>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</si>
  <si>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</si>
  <si>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</si>
  <si>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</si>
  <si>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</si>
  <si>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</si>
  <si>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</si>
  <si>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</si>
  <si>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</si>
  <si>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</si>
  <si>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</si>
  <si>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</si>
  <si>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</si>
  <si>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</si>
  <si>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</si>
  <si>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</si>
  <si>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</si>
  <si>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</si>
  <si>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</si>
  <si>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</si>
  <si>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</si>
  <si>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</si>
  <si>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</si>
  <si>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</si>
  <si>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</si>
  <si>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</si>
  <si>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</si>
  <si>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</si>
  <si>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</si>
  <si>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</si>
  <si>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</si>
  <si>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</si>
  <si>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Tabelle 10j: Raffinerieerzeugung, Einfuhr, Ausfuhr und Inlandsablieferungen von Schmierstoffen</t>
  </si>
  <si>
    <t>2710 19 88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</si>
  <si>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</si>
  <si>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</si>
  <si>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</si>
  <si>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</si>
  <si>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</si>
  <si>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</si>
  <si>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</si>
  <si>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 xml:space="preserve">Schmierstoffe*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</si>
  <si>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</si>
  <si>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</si>
  <si>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</si>
  <si>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</si>
  <si>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</si>
  <si>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</si>
  <si>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</si>
  <si>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</si>
  <si>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</si>
  <si>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</si>
  <si>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</si>
  <si>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</si>
  <si>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</si>
  <si>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</si>
  <si>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</si>
  <si>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</si>
  <si>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</si>
  <si>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</si>
  <si>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</si>
  <si>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</si>
  <si>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</si>
  <si>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</si>
  <si>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</si>
  <si>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</si>
  <si>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</si>
  <si>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</si>
  <si>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</si>
  <si>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</si>
  <si>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</si>
  <si>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</si>
  <si>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</si>
  <si>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</si>
  <si>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</si>
  <si>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</si>
  <si>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</si>
  <si>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</si>
  <si>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</si>
  <si>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</si>
  <si>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</si>
  <si>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</si>
  <si>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</si>
  <si>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</si>
  <si>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</si>
  <si>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</si>
  <si>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</si>
  <si>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</si>
  <si>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</si>
  <si>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</si>
  <si>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</si>
  <si>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</si>
  <si>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</si>
  <si>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</si>
  <si>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</si>
  <si>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</si>
  <si>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</si>
  <si>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</si>
  <si>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</si>
  <si>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</si>
  <si>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</si>
  <si>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</si>
  <si>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</si>
  <si>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</si>
  <si>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</si>
  <si>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</si>
  <si>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</si>
  <si>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</si>
  <si>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</si>
  <si>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</si>
  <si>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</si>
  <si>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</si>
  <si>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</si>
  <si>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</si>
  <si>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</si>
  <si>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</si>
  <si>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</si>
  <si>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</si>
  <si>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</si>
  <si>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</si>
  <si>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</si>
  <si>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</si>
  <si>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Kasachstan</t>
  </si>
  <si>
    <t xml:space="preserve">USA                          </t>
  </si>
  <si>
    <t xml:space="preserve">Nigeria                      </t>
  </si>
  <si>
    <t>Februar 2020</t>
  </si>
  <si>
    <t xml:space="preserve"> Januar bis Februar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</si>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</sst>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516">
    <xf numFmtId="0" fontId="0" fillId="0" borderId="0" xfId="0"/>
    <xf numFmtId="0" fontId="3" fillId="2" borderId="0" xfId="6" applyFill="1"/>
    <xf numFmtId="0" fontId="4" fillId="2" borderId="0" xfId="6" applyFont="1" applyFill="1" applyAlignment="1">
      <alignment horizontal="centerContinuous"/>
    </xf>
    <xf numFmtId="0" fontId="3" fillId="2" borderId="0" xfId="6" applyFill="1" applyAlignment="1">
      <alignment horizontal="centerContinuous"/>
    </xf>
    <xf numFmtId="0" fontId="3" fillId="3" borderId="0" xfId="6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2" fillId="2" borderId="0" xfId="3" applyFill="1" applyAlignment="1">
      <alignment horizontal="centerContinuous"/>
    </xf>
    <xf numFmtId="0" fontId="2" fillId="2" borderId="0" xfId="3" applyFill="1"/>
    <xf numFmtId="0" fontId="2" fillId="2" borderId="0" xfId="3" applyFill="1" applyAlignment="1">
      <alignment horizontal="right"/>
    </xf>
    <xf numFmtId="0" fontId="2" fillId="2" borderId="1" xfId="3" applyFill="1" applyBorder="1"/>
    <xf numFmtId="0" fontId="2" fillId="2" borderId="1" xfId="3" applyFill="1" applyBorder="1" applyAlignment="1">
      <alignment horizontal="center"/>
    </xf>
    <xf numFmtId="0" fontId="2" fillId="2" borderId="2" xfId="3" applyFill="1" applyBorder="1"/>
    <xf numFmtId="0" fontId="2" fillId="2" borderId="3" xfId="3" applyFill="1" applyBorder="1"/>
    <xf numFmtId="0" fontId="2" fillId="2" borderId="4" xfId="3" applyFill="1" applyBorder="1"/>
    <xf numFmtId="0" fontId="2" fillId="2" borderId="2" xfId="3" applyFill="1" applyBorder="1" applyAlignment="1">
      <alignment horizontal="centerContinuous"/>
    </xf>
    <xf numFmtId="0" fontId="2" fillId="2" borderId="4" xfId="3" applyFill="1" applyBorder="1" applyAlignment="1">
      <alignment horizontal="centerContinuous"/>
    </xf>
    <xf numFmtId="0" fontId="2" fillId="2" borderId="5" xfId="3" applyFill="1" applyBorder="1" applyAlignment="1">
      <alignment horizontal="center"/>
    </xf>
    <xf numFmtId="0" fontId="2" fillId="2" borderId="4" xfId="3" applyFill="1" applyBorder="1" applyAlignment="1">
      <alignment horizontal="center"/>
    </xf>
    <xf numFmtId="0" fontId="2" fillId="2" borderId="6" xfId="3" applyFill="1" applyBorder="1" applyAlignment="1">
      <alignment horizontal="centerContinuous"/>
    </xf>
    <xf numFmtId="0" fontId="2" fillId="2" borderId="8" xfId="3" applyFill="1" applyBorder="1" applyAlignment="1">
      <alignment horizontal="centerContinuous"/>
    </xf>
    <xf numFmtId="0" fontId="2" fillId="2" borderId="5" xfId="3" applyFill="1" applyBorder="1" applyAlignment="1">
      <alignment horizontal="centerContinuous"/>
    </xf>
    <xf numFmtId="0" fontId="2" fillId="2" borderId="9" xfId="3" applyFill="1" applyBorder="1"/>
    <xf numFmtId="0" fontId="2" fillId="2" borderId="10" xfId="3" applyFill="1" applyBorder="1"/>
    <xf numFmtId="0" fontId="2" fillId="2" borderId="9" xfId="3" applyFill="1" applyBorder="1" applyAlignment="1">
      <alignment horizontal="centerContinuous"/>
    </xf>
    <xf numFmtId="0" fontId="2" fillId="2" borderId="10" xfId="3" applyFill="1" applyBorder="1" applyAlignment="1">
      <alignment horizontal="centerContinuous"/>
    </xf>
    <xf numFmtId="0" fontId="2" fillId="2" borderId="11" xfId="3" applyFill="1" applyBorder="1" applyAlignment="1">
      <alignment horizontal="center"/>
    </xf>
    <xf numFmtId="0" fontId="2" fillId="2" borderId="12" xfId="3" applyFill="1" applyBorder="1" applyAlignment="1">
      <alignment horizontal="centerContinuous"/>
    </xf>
    <xf numFmtId="0" fontId="2" fillId="2" borderId="13" xfId="3" applyFill="1" applyBorder="1" applyAlignment="1">
      <alignment horizontal="centerContinuous"/>
    </xf>
    <xf numFmtId="0" fontId="2" fillId="2" borderId="15" xfId="3" quotePrefix="1" applyFill="1" applyBorder="1" applyAlignment="1">
      <alignment horizontal="center"/>
    </xf>
    <xf numFmtId="0" fontId="2" fillId="2" borderId="12" xfId="3" applyFill="1" applyBorder="1"/>
    <xf numFmtId="0" fontId="2" fillId="2" borderId="13" xfId="3" applyFill="1" applyBorder="1"/>
    <xf numFmtId="0" fontId="2" fillId="2" borderId="14" xfId="3" applyFill="1" applyBorder="1" applyAlignment="1">
      <alignment horizontal="center"/>
    </xf>
    <xf numFmtId="0" fontId="2" fillId="2" borderId="10" xfId="3" applyFill="1" applyBorder="1" applyAlignment="1">
      <alignment horizontal="center"/>
    </xf>
    <xf numFmtId="0" fontId="2" fillId="2" borderId="2" xfId="3" applyFill="1" applyBorder="1" applyAlignment="1">
      <alignment horizontal="center"/>
    </xf>
    <xf numFmtId="3" fontId="2" fillId="2" borderId="11" xfId="3" applyNumberFormat="1" applyFill="1" applyBorder="1" applyAlignment="1">
      <alignment horizontal="center"/>
    </xf>
    <xf numFmtId="0" fontId="2" fillId="2" borderId="15" xfId="3" applyFill="1" applyBorder="1" applyAlignment="1">
      <alignment horizontal="center"/>
    </xf>
    <xf numFmtId="3" fontId="2" fillId="2" borderId="12" xfId="3" applyNumberFormat="1" applyFill="1" applyBorder="1"/>
    <xf numFmtId="3" fontId="2" fillId="2" borderId="13" xfId="3" applyNumberFormat="1" applyFill="1" applyBorder="1"/>
    <xf numFmtId="3" fontId="2" fillId="2" borderId="15" xfId="3" applyNumberFormat="1" applyFill="1" applyBorder="1"/>
    <xf numFmtId="3" fontId="2" fillId="2" borderId="9" xfId="3" applyNumberFormat="1" applyFill="1" applyBorder="1"/>
    <xf numFmtId="3" fontId="2" fillId="2" borderId="10" xfId="3" applyNumberFormat="1" applyFill="1" applyBorder="1"/>
    <xf numFmtId="3" fontId="2" fillId="2" borderId="11" xfId="3" applyNumberFormat="1" applyFill="1" applyBorder="1"/>
    <xf numFmtId="3" fontId="9" fillId="2" borderId="13" xfId="3" applyNumberFormat="1" applyFont="1" applyFill="1" applyBorder="1"/>
    <xf numFmtId="0" fontId="7" fillId="4" borderId="6" xfId="3" applyFont="1" applyFill="1" applyBorder="1"/>
    <xf numFmtId="0" fontId="7" fillId="4" borderId="8" xfId="3" applyFont="1" applyFill="1" applyBorder="1"/>
    <xf numFmtId="0" fontId="2" fillId="4" borderId="14" xfId="3" applyFont="1" applyFill="1" applyBorder="1" applyAlignment="1">
      <alignment horizontal="center"/>
    </xf>
    <xf numFmtId="3" fontId="7" fillId="4" borderId="12" xfId="3" applyNumberFormat="1" applyFont="1" applyFill="1" applyBorder="1"/>
    <xf numFmtId="3" fontId="7" fillId="4" borderId="13" xfId="3" applyNumberFormat="1" applyFont="1" applyFill="1" applyBorder="1"/>
    <xf numFmtId="0" fontId="7" fillId="2" borderId="0" xfId="3" applyFont="1" applyFill="1"/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0" fontId="2" fillId="2" borderId="0" xfId="4" applyFill="1" applyAlignment="1">
      <alignment horizontal="centerContinuous"/>
    </xf>
    <xf numFmtId="0" fontId="2" fillId="2" borderId="0" xfId="4" applyFill="1"/>
    <xf numFmtId="0" fontId="2" fillId="2" borderId="0" xfId="4" applyFont="1" applyFill="1"/>
    <xf numFmtId="0" fontId="2" fillId="2" borderId="0" xfId="4" applyFill="1" applyAlignment="1">
      <alignment horizontal="right"/>
    </xf>
    <xf numFmtId="0" fontId="2" fillId="2" borderId="1" xfId="4" applyFill="1" applyBorder="1"/>
    <xf numFmtId="0" fontId="2" fillId="2" borderId="1" xfId="4" applyFill="1" applyBorder="1" applyAlignment="1">
      <alignment horizontal="center"/>
    </xf>
    <xf numFmtId="0" fontId="2" fillId="2" borderId="2" xfId="4" applyFill="1" applyBorder="1"/>
    <xf numFmtId="0" fontId="2" fillId="2" borderId="3" xfId="4" applyFill="1" applyBorder="1"/>
    <xf numFmtId="0" fontId="2" fillId="2" borderId="4" xfId="4" applyFill="1" applyBorder="1"/>
    <xf numFmtId="0" fontId="2" fillId="2" borderId="2" xfId="4" applyFill="1" applyBorder="1" applyAlignment="1">
      <alignment horizontal="centerContinuous"/>
    </xf>
    <xf numFmtId="0" fontId="2" fillId="2" borderId="6" xfId="4" applyFill="1" applyBorder="1" applyAlignment="1">
      <alignment horizontal="centerContinuous"/>
    </xf>
    <xf numFmtId="0" fontId="2" fillId="2" borderId="7" xfId="4" applyFill="1" applyBorder="1" applyAlignment="1">
      <alignment horizontal="centerContinuous"/>
    </xf>
    <xf numFmtId="0" fontId="2" fillId="2" borderId="8" xfId="4" applyFill="1" applyBorder="1" applyAlignment="1">
      <alignment horizontal="centerContinuous"/>
    </xf>
    <xf numFmtId="0" fontId="2" fillId="2" borderId="3" xfId="4" applyFill="1" applyBorder="1" applyAlignment="1">
      <alignment horizontal="centerContinuous"/>
    </xf>
    <xf numFmtId="0" fontId="2" fillId="2" borderId="5" xfId="4" applyFill="1" applyBorder="1" applyAlignment="1">
      <alignment horizontal="center"/>
    </xf>
    <xf numFmtId="0" fontId="2" fillId="2" borderId="9" xfId="4" applyFill="1" applyBorder="1"/>
    <xf numFmtId="0" fontId="2" fillId="2" borderId="10" xfId="4" applyFill="1" applyBorder="1"/>
    <xf numFmtId="0" fontId="2" fillId="2" borderId="9" xfId="4" applyFill="1" applyBorder="1" applyAlignment="1">
      <alignment horizontal="centerContinuous"/>
    </xf>
    <xf numFmtId="0" fontId="2" fillId="2" borderId="11" xfId="4" applyFill="1" applyBorder="1" applyAlignment="1">
      <alignment horizontal="center"/>
    </xf>
    <xf numFmtId="0" fontId="2" fillId="2" borderId="0" xfId="4" applyFill="1" applyAlignment="1">
      <alignment horizontal="center"/>
    </xf>
    <xf numFmtId="0" fontId="2" fillId="2" borderId="0" xfId="4" applyFill="1" applyBorder="1" applyAlignment="1">
      <alignment horizontal="centerContinuous"/>
    </xf>
    <xf numFmtId="0" fontId="9" fillId="2" borderId="10" xfId="4" applyFont="1" applyFill="1" applyBorder="1" applyAlignment="1">
      <alignment horizontal="centerContinuous"/>
    </xf>
    <xf numFmtId="0" fontId="2" fillId="2" borderId="12" xfId="4" applyFill="1" applyBorder="1" applyAlignment="1">
      <alignment horizontal="centerContinuous"/>
    </xf>
    <xf numFmtId="0" fontId="2" fillId="2" borderId="1" xfId="4" applyFill="1" applyBorder="1" applyAlignment="1">
      <alignment horizontal="centerContinuous"/>
    </xf>
    <xf numFmtId="0" fontId="2" fillId="2" borderId="12" xfId="4" quotePrefix="1" applyFill="1" applyBorder="1" applyAlignment="1">
      <alignment horizontal="centerContinuous"/>
    </xf>
    <xf numFmtId="0" fontId="9" fillId="2" borderId="13" xfId="4" applyFont="1" applyFill="1" applyBorder="1" applyAlignment="1">
      <alignment horizontal="centerContinuous"/>
    </xf>
    <xf numFmtId="0" fontId="2" fillId="2" borderId="12" xfId="4" applyFill="1" applyBorder="1"/>
    <xf numFmtId="0" fontId="2" fillId="2" borderId="13" xfId="4" applyFill="1" applyBorder="1"/>
    <xf numFmtId="0" fontId="2" fillId="2" borderId="14" xfId="4" applyFill="1" applyBorder="1" applyAlignment="1">
      <alignment horizontal="center"/>
    </xf>
    <xf numFmtId="0" fontId="9" fillId="2" borderId="8" xfId="4" applyFont="1" applyFill="1" applyBorder="1" applyAlignment="1">
      <alignment horizontal="centerContinuous"/>
    </xf>
    <xf numFmtId="0" fontId="2" fillId="2" borderId="10" xfId="4" applyFill="1" applyBorder="1" applyAlignment="1">
      <alignment horizontal="center"/>
    </xf>
    <xf numFmtId="0" fontId="2" fillId="2" borderId="2" xfId="4" applyFill="1" applyBorder="1" applyAlignment="1">
      <alignment horizontal="center"/>
    </xf>
    <xf numFmtId="0" fontId="2" fillId="2" borderId="9" xfId="4" applyFill="1" applyBorder="1" applyAlignment="1">
      <alignment horizontal="center"/>
    </xf>
    <xf numFmtId="0" fontId="2" fillId="2" borderId="0" xfId="4" applyFill="1" applyBorder="1" applyAlignment="1">
      <alignment horizontal="center"/>
    </xf>
    <xf numFmtId="0" fontId="9" fillId="2" borderId="4" xfId="4" applyFont="1" applyFill="1" applyBorder="1"/>
    <xf numFmtId="0" fontId="2" fillId="2" borderId="15" xfId="4" applyFill="1" applyBorder="1" applyAlignment="1">
      <alignment horizontal="center"/>
    </xf>
    <xf numFmtId="3" fontId="2" fillId="2" borderId="12" xfId="4" applyNumberFormat="1" applyFill="1" applyBorder="1"/>
    <xf numFmtId="0" fontId="9" fillId="2" borderId="13" xfId="4" applyFont="1" applyFill="1" applyBorder="1"/>
    <xf numFmtId="0" fontId="9" fillId="2" borderId="10" xfId="4" applyFont="1" applyFill="1" applyBorder="1"/>
    <xf numFmtId="0" fontId="7" fillId="4" borderId="6" xfId="4" applyFont="1" applyFill="1" applyBorder="1"/>
    <xf numFmtId="0" fontId="2" fillId="4" borderId="8" xfId="4" applyFill="1" applyBorder="1"/>
    <xf numFmtId="0" fontId="2" fillId="4" borderId="14" xfId="4" applyFill="1" applyBorder="1" applyAlignment="1">
      <alignment horizontal="center"/>
    </xf>
    <xf numFmtId="3" fontId="7" fillId="4" borderId="12" xfId="4" applyNumberFormat="1" applyFont="1" applyFill="1" applyBorder="1"/>
    <xf numFmtId="0" fontId="7" fillId="4" borderId="13" xfId="4" applyFont="1" applyFill="1" applyBorder="1"/>
    <xf numFmtId="0" fontId="2" fillId="2" borderId="0" xfId="4" applyFill="1" applyBorder="1"/>
    <xf numFmtId="3" fontId="2" fillId="2" borderId="2" xfId="4" applyNumberFormat="1" applyFill="1" applyBorder="1"/>
    <xf numFmtId="0" fontId="2" fillId="2" borderId="11" xfId="4" quotePrefix="1" applyFill="1" applyBorder="1" applyAlignment="1">
      <alignment horizontal="center"/>
    </xf>
    <xf numFmtId="0" fontId="9" fillId="2" borderId="0" xfId="4" applyFont="1" applyFill="1"/>
    <xf numFmtId="0" fontId="7" fillId="4" borderId="15" xfId="4" quotePrefix="1" applyFont="1" applyFill="1" applyBorder="1" applyAlignment="1">
      <alignment horizontal="center"/>
    </xf>
    <xf numFmtId="0" fontId="7" fillId="4" borderId="7" xfId="4" applyFont="1" applyFill="1" applyBorder="1"/>
    <xf numFmtId="0" fontId="7" fillId="4" borderId="8" xfId="4" applyFont="1" applyFill="1" applyBorder="1"/>
    <xf numFmtId="0" fontId="2" fillId="2" borderId="0" xfId="5" applyFill="1" applyAlignment="1">
      <alignment horizontal="centerContinuous"/>
    </xf>
    <xf numFmtId="0" fontId="2" fillId="2" borderId="0" xfId="5" applyFill="1"/>
    <xf numFmtId="0" fontId="2" fillId="2" borderId="0" xfId="5" applyFill="1" applyAlignment="1">
      <alignment horizontal="right"/>
    </xf>
    <xf numFmtId="0" fontId="2" fillId="2" borderId="1" xfId="5" applyFill="1" applyBorder="1"/>
    <xf numFmtId="0" fontId="2" fillId="2" borderId="1" xfId="5" applyFill="1" applyBorder="1" applyAlignment="1">
      <alignment horizontal="center"/>
    </xf>
    <xf numFmtId="0" fontId="2" fillId="2" borderId="2" xfId="5" applyFill="1" applyBorder="1"/>
    <xf numFmtId="0" fontId="2" fillId="2" borderId="4" xfId="5" applyFill="1" applyBorder="1"/>
    <xf numFmtId="0" fontId="2" fillId="2" borderId="2" xfId="5" applyFill="1" applyBorder="1" applyAlignment="1">
      <alignment horizontal="centerContinuous"/>
    </xf>
    <xf numFmtId="0" fontId="2" fillId="2" borderId="5" xfId="5" applyFill="1" applyBorder="1" applyAlignment="1">
      <alignment horizontal="center"/>
    </xf>
    <xf numFmtId="0" fontId="2" fillId="2" borderId="5" xfId="5" applyFill="1" applyBorder="1" applyAlignment="1">
      <alignment horizontal="centerContinuous"/>
    </xf>
    <xf numFmtId="0" fontId="2" fillId="2" borderId="9" xfId="5" applyFill="1" applyBorder="1"/>
    <xf numFmtId="0" fontId="2" fillId="2" borderId="10" xfId="5" applyFill="1" applyBorder="1"/>
    <xf numFmtId="0" fontId="2" fillId="2" borderId="9" xfId="5" applyFill="1" applyBorder="1" applyAlignment="1">
      <alignment horizontal="centerContinuous"/>
    </xf>
    <xf numFmtId="0" fontId="2" fillId="2" borderId="11" xfId="5" applyFill="1" applyBorder="1" applyAlignment="1">
      <alignment horizontal="center"/>
    </xf>
    <xf numFmtId="0" fontId="2" fillId="2" borderId="10" xfId="5" applyFill="1" applyBorder="1" applyAlignment="1">
      <alignment horizontal="center"/>
    </xf>
    <xf numFmtId="0" fontId="2" fillId="2" borderId="15" xfId="5" applyFill="1" applyBorder="1" applyAlignment="1">
      <alignment horizontal="center"/>
    </xf>
    <xf numFmtId="0" fontId="2" fillId="2" borderId="12" xfId="5" applyFill="1" applyBorder="1"/>
    <xf numFmtId="0" fontId="2" fillId="2" borderId="13" xfId="5" applyFill="1" applyBorder="1"/>
    <xf numFmtId="0" fontId="2" fillId="2" borderId="6" xfId="5" applyFill="1" applyBorder="1" applyAlignment="1">
      <alignment horizontal="centerContinuous"/>
    </xf>
    <xf numFmtId="0" fontId="2" fillId="2" borderId="14" xfId="5" applyFill="1" applyBorder="1" applyAlignment="1">
      <alignment horizontal="center"/>
    </xf>
    <xf numFmtId="0" fontId="2" fillId="2" borderId="2" xfId="5" applyFill="1" applyBorder="1" applyAlignment="1">
      <alignment horizontal="center"/>
    </xf>
    <xf numFmtId="0" fontId="7" fillId="4" borderId="6" xfId="5" applyFont="1" applyFill="1" applyBorder="1"/>
    <xf numFmtId="0" fontId="2" fillId="4" borderId="8" xfId="5" applyFill="1" applyBorder="1"/>
    <xf numFmtId="0" fontId="2" fillId="4" borderId="14" xfId="5" applyFill="1" applyBorder="1" applyAlignment="1">
      <alignment horizontal="center"/>
    </xf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3" fontId="2" fillId="2" borderId="0" xfId="2" applyNumberFormat="1" applyFill="1" applyBorder="1" applyAlignment="1">
      <alignment horizontal="centerContinuous"/>
    </xf>
    <xf numFmtId="0" fontId="2" fillId="2" borderId="0" xfId="2" applyFill="1" applyAlignment="1">
      <alignment horizontal="centerContinuous"/>
    </xf>
    <xf numFmtId="0" fontId="1" fillId="2" borderId="0" xfId="2" applyFont="1" applyFill="1" applyAlignment="1">
      <alignment horizontal="centerContinuous"/>
    </xf>
    <xf numFmtId="0" fontId="2" fillId="2" borderId="0" xfId="2" applyFill="1"/>
    <xf numFmtId="0" fontId="2" fillId="2" borderId="0" xfId="2" applyFont="1" applyFill="1"/>
    <xf numFmtId="3" fontId="2" fillId="2" borderId="0" xfId="2" applyNumberFormat="1" applyFill="1" applyBorder="1"/>
    <xf numFmtId="165" fontId="8" fillId="2" borderId="0" xfId="2" quotePrefix="1" applyNumberFormat="1" applyFont="1" applyFill="1" applyAlignment="1">
      <alignment horizontal="center"/>
    </xf>
    <xf numFmtId="0" fontId="1" fillId="2" borderId="0" xfId="2" applyFont="1" applyFill="1" applyAlignment="1">
      <alignment horizontal="center"/>
    </xf>
    <xf numFmtId="0" fontId="2" fillId="2" borderId="0" xfId="2" applyFill="1" applyAlignment="1">
      <alignment horizontal="right"/>
    </xf>
    <xf numFmtId="0" fontId="2" fillId="2" borderId="1" xfId="2" applyFill="1" applyBorder="1"/>
    <xf numFmtId="0" fontId="2" fillId="2" borderId="1" xfId="2" applyFill="1" applyBorder="1" applyAlignment="1">
      <alignment horizontal="center"/>
    </xf>
    <xf numFmtId="0" fontId="2" fillId="2" borderId="2" xfId="2" applyFill="1" applyBorder="1"/>
    <xf numFmtId="0" fontId="2" fillId="2" borderId="4" xfId="2" applyFill="1" applyBorder="1"/>
    <xf numFmtId="0" fontId="2" fillId="2" borderId="5" xfId="2" applyFill="1" applyBorder="1" applyAlignment="1">
      <alignment horizontal="center"/>
    </xf>
    <xf numFmtId="0" fontId="2" fillId="2" borderId="5" xfId="2" applyFill="1" applyBorder="1"/>
    <xf numFmtId="0" fontId="2" fillId="2" borderId="9" xfId="2" applyFill="1" applyBorder="1"/>
    <xf numFmtId="0" fontId="2" fillId="2" borderId="10" xfId="2" applyFill="1" applyBorder="1"/>
    <xf numFmtId="0" fontId="2" fillId="2" borderId="11" xfId="2" applyFill="1" applyBorder="1" applyAlignment="1">
      <alignment horizontal="center"/>
    </xf>
    <xf numFmtId="0" fontId="2" fillId="2" borderId="15" xfId="2" applyFill="1" applyBorder="1" applyAlignment="1">
      <alignment horizontal="center"/>
    </xf>
    <xf numFmtId="0" fontId="2" fillId="2" borderId="12" xfId="2" applyFill="1" applyBorder="1"/>
    <xf numFmtId="0" fontId="2" fillId="2" borderId="13" xfId="2" applyFill="1" applyBorder="1"/>
    <xf numFmtId="0" fontId="2" fillId="2" borderId="15" xfId="2" quotePrefix="1" applyFill="1" applyBorder="1" applyAlignment="1">
      <alignment horizontal="center"/>
    </xf>
    <xf numFmtId="0" fontId="2" fillId="2" borderId="14" xfId="2" applyFill="1" applyBorder="1" applyAlignment="1">
      <alignment horizontal="center"/>
    </xf>
    <xf numFmtId="0" fontId="2" fillId="2" borderId="5" xfId="2" quotePrefix="1" applyFill="1" applyBorder="1" applyAlignment="1">
      <alignment horizontal="center"/>
    </xf>
    <xf numFmtId="3" fontId="2" fillId="2" borderId="11" xfId="2" applyNumberFormat="1" applyFill="1" applyBorder="1"/>
    <xf numFmtId="3" fontId="2" fillId="2" borderId="5" xfId="2" applyNumberFormat="1" applyFill="1" applyBorder="1"/>
    <xf numFmtId="3" fontId="2" fillId="2" borderId="15" xfId="2" applyNumberFormat="1" applyFill="1" applyBorder="1"/>
    <xf numFmtId="3" fontId="2" fillId="2" borderId="14" xfId="2" applyNumberFormat="1" applyFill="1" applyBorder="1"/>
    <xf numFmtId="0" fontId="2" fillId="2" borderId="15" xfId="2" applyFill="1" applyBorder="1" applyAlignment="1">
      <alignment horizontal="centerContinuous"/>
    </xf>
    <xf numFmtId="0" fontId="2" fillId="2" borderId="11" xfId="2" quotePrefix="1" applyFill="1" applyBorder="1" applyAlignment="1">
      <alignment horizontal="center"/>
    </xf>
    <xf numFmtId="3" fontId="2" fillId="2" borderId="6" xfId="2" applyNumberFormat="1" applyFill="1" applyBorder="1" applyAlignment="1">
      <alignment horizontal="centerContinuous"/>
    </xf>
    <xf numFmtId="3" fontId="2" fillId="2" borderId="8" xfId="2" applyNumberFormat="1" applyFill="1" applyBorder="1" applyAlignment="1">
      <alignment horizontal="centerContinuous"/>
    </xf>
    <xf numFmtId="0" fontId="2" fillId="2" borderId="11" xfId="2" applyFill="1" applyBorder="1"/>
    <xf numFmtId="0" fontId="2" fillId="2" borderId="15" xfId="2" applyFill="1" applyBorder="1"/>
    <xf numFmtId="0" fontId="2" fillId="2" borderId="6" xfId="2" applyFill="1" applyBorder="1"/>
    <xf numFmtId="0" fontId="7" fillId="4" borderId="5" xfId="2" quotePrefix="1" applyFont="1" applyFill="1" applyBorder="1" applyAlignment="1">
      <alignment horizontal="center"/>
    </xf>
    <xf numFmtId="0" fontId="7" fillId="4" borderId="6" xfId="2" applyFont="1" applyFill="1" applyBorder="1"/>
    <xf numFmtId="0" fontId="7" fillId="4" borderId="14" xfId="2" quotePrefix="1" applyFont="1" applyFill="1" applyBorder="1" applyAlignment="1">
      <alignment horizontal="center"/>
    </xf>
    <xf numFmtId="3" fontId="7" fillId="4" borderId="14" xfId="2" applyNumberFormat="1" applyFont="1" applyFill="1" applyBorder="1"/>
    <xf numFmtId="0" fontId="2" fillId="2" borderId="14" xfId="2" quotePrefix="1" applyFill="1" applyBorder="1" applyAlignment="1">
      <alignment horizontal="center"/>
    </xf>
    <xf numFmtId="3" fontId="2" fillId="2" borderId="0" xfId="2" applyNumberFormat="1" applyFill="1"/>
    <xf numFmtId="0" fontId="2" fillId="4" borderId="14" xfId="2" quotePrefix="1" applyFill="1" applyBorder="1" applyAlignment="1">
      <alignment horizontal="center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3" fontId="7" fillId="4" borderId="15" xfId="3" applyNumberFormat="1" applyFont="1" applyFill="1" applyBorder="1"/>
    <xf numFmtId="0" fontId="12" fillId="2" borderId="0" xfId="6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2" fillId="2" borderId="15" xfId="2" applyFont="1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2" fillId="2" borderId="0" xfId="2" applyFont="1" applyFill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6" applyFont="1" applyFill="1" applyAlignment="1">
      <alignment horizontal="centerContinuous"/>
    </xf>
    <xf numFmtId="0" fontId="15" fillId="2" borderId="0" xfId="6" applyFont="1" applyFill="1" applyAlignment="1">
      <alignment horizontal="centerContinuous"/>
    </xf>
    <xf numFmtId="0" fontId="2" fillId="2" borderId="2" xfId="2" applyFont="1" applyFill="1" applyBorder="1"/>
    <xf numFmtId="0" fontId="16" fillId="2" borderId="0" xfId="6" applyFont="1" applyFill="1" applyAlignment="1">
      <alignment horizontal="centerContinuous"/>
    </xf>
    <xf numFmtId="0" fontId="17" fillId="2" borderId="0" xfId="6" applyFont="1" applyFill="1"/>
    <xf numFmtId="0" fontId="2" fillId="2" borderId="11" xfId="2" applyFont="1" applyFill="1" applyBorder="1" applyAlignment="1">
      <alignment horizontal="centerContinuous"/>
    </xf>
    <xf numFmtId="0" fontId="2" fillId="2" borderId="11" xfId="2" applyFont="1" applyFill="1" applyBorder="1" applyAlignment="1">
      <alignment horizontal="center"/>
    </xf>
    <xf numFmtId="0" fontId="2" fillId="2" borderId="14" xfId="2" applyFont="1" applyFill="1" applyBorder="1" applyAlignment="1">
      <alignment horizontal="center"/>
    </xf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6" applyFont="1" applyFill="1"/>
    <xf numFmtId="0" fontId="26" fillId="2" borderId="0" xfId="6" applyFont="1" applyFill="1" applyAlignment="1">
      <alignment horizontal="left"/>
    </xf>
    <xf numFmtId="0" fontId="16" fillId="2" borderId="0" xfId="6" applyFont="1" applyFill="1"/>
    <xf numFmtId="0" fontId="24" fillId="2" borderId="0" xfId="6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6" applyFont="1" applyFill="1" applyAlignment="1">
      <alignment horizontal="right"/>
    </xf>
    <xf numFmtId="0" fontId="2" fillId="2" borderId="1" xfId="3" applyFont="1" applyFill="1" applyBorder="1"/>
    <xf numFmtId="0" fontId="9" fillId="2" borderId="0" xfId="0" applyFont="1" applyFill="1" applyAlignment="1">
      <alignment horizontal="left"/>
    </xf>
    <xf numFmtId="0" fontId="9" fillId="2" borderId="0" xfId="0" quotePrefix="1" applyFont="1" applyFill="1" applyAlignment="1">
      <alignment horizontal="center"/>
    </xf>
    <xf numFmtId="3" fontId="9" fillId="2" borderId="0" xfId="0" applyNumberFormat="1" applyFont="1" applyFill="1" applyAlignment="1"/>
    <xf numFmtId="0" fontId="0" fillId="2" borderId="0" xfId="3" applyFont="1" applyFill="1"/>
    <xf numFmtId="0" fontId="0" fillId="2" borderId="0" xfId="5" applyFont="1" applyFill="1"/>
    <xf numFmtId="0" fontId="0" fillId="2" borderId="0" xfId="2" applyFont="1" applyFill="1"/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3" fontId="28" fillId="2" borderId="12" xfId="1" applyNumberFormat="1" applyFill="1" applyBorder="1" applyAlignment="1" applyProtection="1"/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6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17" fontId="6" fillId="2" borderId="0" xfId="3" quotePrefix="1" applyNumberFormat="1" applyFont="1" applyFill="1" applyAlignment="1">
      <alignment horizontal="centerContinuous"/>
    </xf>
    <xf numFmtId="17" fontId="6" fillId="2" borderId="0" xfId="0" quotePrefix="1" applyNumberFormat="1" applyFont="1" applyFill="1" applyAlignment="1">
      <alignment horizontal="centerContinuous"/>
    </xf>
    <xf numFmtId="17" fontId="6" fillId="2" borderId="0" xfId="4" quotePrefix="1" applyNumberFormat="1" applyFont="1" applyFill="1" applyAlignment="1">
      <alignment horizontal="centerContinuous"/>
    </xf>
    <xf numFmtId="165" fontId="6" fillId="2" borderId="0" xfId="5" quotePrefix="1" applyNumberFormat="1" applyFont="1" applyFill="1" applyAlignment="1">
      <alignment horizontal="centerContinuous"/>
    </xf>
    <xf numFmtId="17" fontId="6" fillId="2" borderId="0" xfId="2" quotePrefix="1" applyNumberFormat="1" applyFont="1" applyFill="1" applyAlignment="1">
      <alignment horizontal="centerContinuous"/>
    </xf>
    <xf numFmtId="0" fontId="5" fillId="2" borderId="0" xfId="6" applyFont="1" applyFill="1" applyAlignment="1">
      <alignment horizontal="center"/>
    </xf>
    <xf numFmtId="0" fontId="27" fillId="2" borderId="0" xfId="6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6" applyFont="1" applyFill="1" applyAlignment="1">
      <alignment horizontal="center"/>
    </xf>
    <xf numFmtId="0" fontId="22" fillId="2" borderId="0" xfId="6" applyFont="1" applyFill="1" applyAlignment="1">
      <alignment horizontal="center"/>
    </xf>
    <xf numFmtId="0" fontId="23" fillId="2" borderId="0" xfId="6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7">
    <cellStyle name="Link" xfId="1" builtinId="8"/>
    <cellStyle name="Standard" xfId="0" builtinId="0"/>
    <cellStyle name="Standard_Tab 10" xfId="2"/>
    <cellStyle name="Standard_Tab 5" xfId="3"/>
    <cellStyle name="Standard_Tab 6" xfId="4"/>
    <cellStyle name="Standard_Tab 7" xfId="5"/>
    <cellStyle name="Standard_Tabelle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398"/>
    </row>
    <row r="3" spans="1:12" s="1" customFormat="1" ht="20.25" x14ac:dyDescent="0.3">
      <c r="A3" s="4"/>
      <c r="B3" s="4"/>
      <c r="C3" s="4"/>
      <c r="D3" s="397"/>
      <c r="E3" s="395"/>
      <c r="F3" s="395"/>
      <c r="G3" s="395"/>
      <c r="K3" s="1" t="s">
        <v>373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510" t="str">
        <f>INDEX(rP1.Deckblatt,1,1)</f>
        <v>Amtliche Mineralöldaten</v>
      </c>
      <c r="E14" s="510"/>
      <c r="F14" s="510"/>
      <c r="G14" s="510"/>
      <c r="H14" s="510"/>
      <c r="I14" s="510"/>
      <c r="J14" s="510"/>
      <c r="K14" s="510"/>
      <c r="L14" s="510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510" t="str">
        <f>INDEX(rP1.Deckblatt,2,1)</f>
        <v>für die</v>
      </c>
      <c r="E16" s="510"/>
      <c r="F16" s="510"/>
      <c r="G16" s="510"/>
      <c r="H16" s="510"/>
      <c r="I16" s="510"/>
      <c r="J16" s="510"/>
      <c r="K16" s="510"/>
      <c r="L16" s="510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510" t="str">
        <f>INDEX(rP1.Deckblatt,3,1)</f>
        <v>Bundesrepublik Deutschland</v>
      </c>
      <c r="E18" s="510"/>
      <c r="F18" s="510"/>
      <c r="G18" s="510"/>
      <c r="H18" s="510"/>
      <c r="I18" s="510"/>
      <c r="J18" s="510"/>
      <c r="K18" s="510"/>
      <c r="L18" s="510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394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512" t="str">
        <f>INDEX(rP1.Inhalte,23,1)</f>
        <v>Zum Inhaltsverzeichnis</v>
      </c>
      <c r="E26" s="513"/>
      <c r="F26" s="513"/>
      <c r="G26" s="513"/>
      <c r="H26" s="513"/>
      <c r="I26" s="513"/>
      <c r="J26" s="513"/>
      <c r="K26" s="513"/>
      <c r="L26" s="513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511" t="str">
        <f>INDEX(rP1.Deckblatt,4,1)</f>
        <v>Monat: Februar 2020</v>
      </c>
      <c r="E36" s="511" t="e">
        <v>#REF!</v>
      </c>
      <c r="F36" s="511" t="e">
        <v>#REF!</v>
      </c>
      <c r="G36" s="511" t="e">
        <v>#REF!</v>
      </c>
      <c r="H36" s="511" t="e">
        <v>#REF!</v>
      </c>
      <c r="I36" s="511" t="e">
        <v>#REF!</v>
      </c>
      <c r="J36" s="511" t="e">
        <v>#REF!</v>
      </c>
      <c r="K36" s="511" t="e">
        <v>#REF!</v>
      </c>
      <c r="L36" s="511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380"/>
      <c r="E39" s="490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491" t="str">
        <f>INDEX(rP1.Deckblatt,6,1)</f>
        <v>http://www.bafa.de/bafa/de/</v>
      </c>
      <c r="H40" s="492"/>
      <c r="I40" s="492"/>
      <c r="J40" s="492"/>
      <c r="K40" s="492"/>
      <c r="L40" s="492"/>
      <c r="M40" s="492"/>
      <c r="N40" s="492"/>
      <c r="O40" s="492"/>
    </row>
    <row r="41" spans="1:15" s="1" customFormat="1" ht="15" x14ac:dyDescent="0.2">
      <c r="A41" s="4"/>
      <c r="B41" s="4"/>
      <c r="C41" s="4"/>
      <c r="D41" s="448"/>
      <c r="E41" s="448"/>
      <c r="F41" s="448"/>
      <c r="G41" s="449" t="s">
        <v>3</v>
      </c>
      <c r="H41" s="450" t="str">
        <f>INDEX(rP1.Deckblatt,7,1)</f>
        <v>Energie</v>
      </c>
      <c r="I41" s="448"/>
      <c r="J41" s="448"/>
      <c r="K41" s="448"/>
    </row>
    <row r="42" spans="1:15" s="1" customFormat="1" ht="15" x14ac:dyDescent="0.2">
      <c r="A42" s="4"/>
      <c r="B42" s="4"/>
      <c r="C42" s="4"/>
      <c r="D42" s="448"/>
      <c r="E42" s="448"/>
      <c r="F42" s="448"/>
      <c r="G42" s="449" t="s">
        <v>3</v>
      </c>
      <c r="H42" s="450" t="str">
        <f>INDEX(rP1.Deckblatt,8,1)</f>
        <v>Mineralöl</v>
      </c>
      <c r="I42" s="448"/>
      <c r="J42" s="448"/>
      <c r="K42" s="448"/>
    </row>
    <row r="43" spans="1:15" s="1" customFormat="1" ht="15" x14ac:dyDescent="0.2">
      <c r="A43" s="4"/>
      <c r="B43" s="4"/>
      <c r="C43" s="4"/>
      <c r="D43" s="448"/>
      <c r="E43" s="448"/>
      <c r="F43" s="448"/>
      <c r="G43" s="449" t="s">
        <v>3</v>
      </c>
      <c r="H43" s="450" t="str">
        <f>INDEX(rP1.Deckblatt,9,1)</f>
        <v>zum Thema</v>
      </c>
      <c r="J43" s="448"/>
      <c r="K43" s="448"/>
    </row>
    <row r="44" spans="1:15" s="1" customFormat="1" ht="15" x14ac:dyDescent="0.2">
      <c r="A44" s="4"/>
      <c r="B44" s="4"/>
      <c r="C44" s="4"/>
      <c r="D44" s="448"/>
      <c r="E44" s="448"/>
      <c r="F44" s="448"/>
      <c r="G44" s="449" t="s">
        <v>3</v>
      </c>
      <c r="H44" s="450" t="str">
        <f>INDEX(rP1.Deckblatt,10,1)</f>
        <v>Amtliche Mineralöldaten</v>
      </c>
      <c r="I44" s="448"/>
      <c r="J44" s="448"/>
      <c r="K44" s="448"/>
    </row>
    <row r="45" spans="1:15" s="1" customFormat="1" ht="15" x14ac:dyDescent="0.2">
      <c r="A45" s="4"/>
      <c r="B45" s="4"/>
      <c r="C45" s="4"/>
      <c r="D45" s="448"/>
      <c r="E45" s="448"/>
      <c r="F45" s="448"/>
      <c r="G45" s="448"/>
      <c r="H45" s="448"/>
      <c r="I45" s="448"/>
      <c r="J45" s="448"/>
      <c r="K45" s="448"/>
    </row>
    <row r="46" spans="1:15" s="1" customFormat="1" ht="15.75" x14ac:dyDescent="0.25">
      <c r="A46" s="4"/>
      <c r="B46" s="4"/>
      <c r="C46" s="4"/>
      <c r="D46" s="509" t="str">
        <f>INDEX(rP1.Deckblatt,11,1)</f>
        <v>oder direkt:</v>
      </c>
      <c r="E46" s="509"/>
      <c r="F46" s="509"/>
      <c r="G46" s="509"/>
      <c r="H46" s="509"/>
      <c r="I46" s="509"/>
      <c r="J46" s="509"/>
      <c r="K46" s="509"/>
      <c r="L46" s="509"/>
    </row>
    <row r="47" spans="1:15" s="1" customFormat="1" ht="15" x14ac:dyDescent="0.2">
      <c r="A47" s="4"/>
      <c r="B47" s="4"/>
      <c r="C47" s="4"/>
      <c r="D47" s="448"/>
      <c r="E47" s="448"/>
      <c r="F47" s="448"/>
      <c r="G47" s="448"/>
      <c r="H47" s="448"/>
      <c r="I47" s="448"/>
      <c r="J47" s="448"/>
      <c r="K47" s="448"/>
    </row>
    <row r="48" spans="1:15" s="1" customFormat="1" ht="14.25" x14ac:dyDescent="0.2">
      <c r="A48" s="4"/>
      <c r="B48" s="4"/>
      <c r="C48" s="4"/>
      <c r="D48" s="508" t="str">
        <f>INDEX(rP1.Links,1,1)</f>
        <v>http://www.bafa.de/DE/Energie/Rohstoffe/Mineraloel/mineraloel_node.html</v>
      </c>
      <c r="E48" s="508"/>
      <c r="F48" s="508"/>
      <c r="G48" s="508"/>
      <c r="H48" s="508"/>
      <c r="I48" s="508"/>
      <c r="J48" s="508"/>
      <c r="K48" s="508"/>
      <c r="L48" s="508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506"/>
      <c r="E52" s="507"/>
      <c r="F52" s="507"/>
      <c r="G52" s="507"/>
      <c r="H52" s="507"/>
      <c r="I52" s="507"/>
      <c r="J52" s="507"/>
      <c r="K52" s="507"/>
      <c r="L52" s="507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506" t="s">
        <v>5</v>
      </c>
      <c r="E56" s="506"/>
      <c r="F56" s="506"/>
      <c r="G56" s="506"/>
      <c r="H56" s="506"/>
      <c r="I56" s="506"/>
      <c r="J56" s="506"/>
      <c r="K56" s="506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468"/>
      <c r="E58" s="451"/>
      <c r="F58" s="451"/>
      <c r="G58" s="451"/>
      <c r="H58" s="451"/>
      <c r="I58" s="451"/>
      <c r="J58" s="451"/>
      <c r="K58" s="451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219195</v>
      </c>
      <c r="F11" s="93">
        <v>191358</v>
      </c>
      <c r="G11" s="355">
        <f t="shared" ref="G11:G18" si="0">IF(AND(F11&gt; 0,E11&gt;0,E11&lt;=F11*6),E11/F11*100-100,"-")</f>
        <v>14.547079296397342</v>
      </c>
      <c r="H11" s="93">
        <v>422396</v>
      </c>
      <c r="I11" s="93">
        <v>380914</v>
      </c>
      <c r="J11" s="355">
        <f t="shared" ref="J11:J18" si="1">IF(AND(I11&gt; 0,H11&gt;0,H11&lt;=I11*6),H11/I11*100-100,"-")</f>
        <v>10.890122179809623</v>
      </c>
    </row>
    <row r="12" spans="2:14" x14ac:dyDescent="0.2">
      <c r="B12" s="89"/>
      <c r="C12" s="17" t="s">
        <v>106</v>
      </c>
      <c r="D12" s="38">
        <v>2</v>
      </c>
      <c r="E12" s="93">
        <v>3454</v>
      </c>
      <c r="F12" s="93">
        <v>1901</v>
      </c>
      <c r="G12" s="355">
        <f t="shared" si="0"/>
        <v>81.693845344555513</v>
      </c>
      <c r="H12" s="93">
        <v>5633</v>
      </c>
      <c r="I12" s="93">
        <v>5007</v>
      </c>
      <c r="J12" s="355">
        <f t="shared" si="1"/>
        <v>12.502496504893145</v>
      </c>
    </row>
    <row r="13" spans="2:14" x14ac:dyDescent="0.2">
      <c r="B13" s="89"/>
      <c r="C13" s="17" t="s">
        <v>107</v>
      </c>
      <c r="D13" s="38">
        <v>3</v>
      </c>
      <c r="E13" s="93">
        <v>61765</v>
      </c>
      <c r="F13" s="93">
        <v>116055</v>
      </c>
      <c r="G13" s="355">
        <f t="shared" si="0"/>
        <v>-46.779544181638023</v>
      </c>
      <c r="H13" s="93">
        <v>141368</v>
      </c>
      <c r="I13" s="93">
        <v>242629</v>
      </c>
      <c r="J13" s="355">
        <f t="shared" si="1"/>
        <v>-41.734912149825455</v>
      </c>
    </row>
    <row r="14" spans="2:14" x14ac:dyDescent="0.2">
      <c r="B14" s="89"/>
      <c r="C14" s="17" t="s">
        <v>108</v>
      </c>
      <c r="D14" s="38">
        <v>4</v>
      </c>
      <c r="E14" s="93">
        <v>19789</v>
      </c>
      <c r="F14" s="93">
        <v>14696</v>
      </c>
      <c r="G14" s="355">
        <f t="shared" si="0"/>
        <v>34.655688622754496</v>
      </c>
      <c r="H14" s="93">
        <v>35868</v>
      </c>
      <c r="I14" s="93">
        <v>30149</v>
      </c>
      <c r="J14" s="355">
        <f t="shared" si="1"/>
        <v>18.969120037148841</v>
      </c>
    </row>
    <row r="15" spans="2:14" x14ac:dyDescent="0.2">
      <c r="B15" s="89"/>
      <c r="C15" s="17" t="s">
        <v>109</v>
      </c>
      <c r="D15" s="38">
        <v>5</v>
      </c>
      <c r="E15" s="93">
        <v>9150</v>
      </c>
      <c r="F15" s="93">
        <v>18031</v>
      </c>
      <c r="G15" s="355">
        <f t="shared" si="0"/>
        <v>-49.254062448006209</v>
      </c>
      <c r="H15" s="93">
        <v>22341</v>
      </c>
      <c r="I15" s="93">
        <v>35123</v>
      </c>
      <c r="J15" s="355">
        <f t="shared" si="1"/>
        <v>-36.392107735671786</v>
      </c>
    </row>
    <row r="16" spans="2:14" x14ac:dyDescent="0.2">
      <c r="B16" s="89"/>
      <c r="C16" s="17" t="s">
        <v>110</v>
      </c>
      <c r="D16" s="38">
        <v>6</v>
      </c>
      <c r="E16" s="93">
        <v>94694</v>
      </c>
      <c r="F16" s="93">
        <v>177084</v>
      </c>
      <c r="G16" s="355">
        <f t="shared" si="0"/>
        <v>-46.525942490569449</v>
      </c>
      <c r="H16" s="93">
        <v>189255</v>
      </c>
      <c r="I16" s="93">
        <v>397359</v>
      </c>
      <c r="J16" s="355">
        <f t="shared" si="1"/>
        <v>-52.371784708538122</v>
      </c>
    </row>
    <row r="17" spans="2:10" x14ac:dyDescent="0.2">
      <c r="B17" s="89"/>
      <c r="C17" s="17" t="s">
        <v>111</v>
      </c>
      <c r="D17" s="38">
        <v>7</v>
      </c>
      <c r="E17" s="93">
        <v>21917</v>
      </c>
      <c r="F17" s="93">
        <v>12742</v>
      </c>
      <c r="G17" s="355">
        <f t="shared" si="0"/>
        <v>72.005964526761886</v>
      </c>
      <c r="H17" s="93">
        <v>31545</v>
      </c>
      <c r="I17" s="93">
        <v>37403</v>
      </c>
      <c r="J17" s="355">
        <f t="shared" si="1"/>
        <v>-15.661845306526217</v>
      </c>
    </row>
    <row r="18" spans="2:10" x14ac:dyDescent="0.2">
      <c r="B18" s="105"/>
      <c r="C18" s="17" t="s">
        <v>112</v>
      </c>
      <c r="D18" s="38">
        <v>8</v>
      </c>
      <c r="E18" s="93">
        <v>115030</v>
      </c>
      <c r="F18" s="93">
        <v>134513</v>
      </c>
      <c r="G18" s="355">
        <f t="shared" si="0"/>
        <v>-14.48410190836573</v>
      </c>
      <c r="H18" s="93">
        <v>276758</v>
      </c>
      <c r="I18" s="93">
        <v>293151</v>
      </c>
      <c r="J18" s="355">
        <f t="shared" si="1"/>
        <v>-5.5919986628051817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35821</v>
      </c>
      <c r="F21" s="93">
        <v>33641</v>
      </c>
      <c r="G21" s="355">
        <f t="shared" ref="G21:G34" si="2">IF(AND(F21&gt; 0,E21&gt;0,E21&lt;=F21*6),E21/F21*100-100,"-")</f>
        <v>6.4801878659968395</v>
      </c>
      <c r="H21" s="93">
        <v>67928</v>
      </c>
      <c r="I21" s="93">
        <v>81680</v>
      </c>
      <c r="J21" s="355">
        <f t="shared" ref="J21:J34" si="3">IF(AND(I21&gt; 0,H21&gt;0,H21&lt;=I21*6),H21/I21*100-100,"-")</f>
        <v>-16.836434867776688</v>
      </c>
    </row>
    <row r="22" spans="2:10" x14ac:dyDescent="0.2">
      <c r="B22" s="89"/>
      <c r="C22" s="17" t="s">
        <v>115</v>
      </c>
      <c r="D22" s="38">
        <v>10</v>
      </c>
      <c r="E22" s="93">
        <v>11011</v>
      </c>
      <c r="F22" s="93">
        <v>9392</v>
      </c>
      <c r="G22" s="355">
        <f t="shared" si="2"/>
        <v>17.238074957410561</v>
      </c>
      <c r="H22" s="93">
        <v>22815</v>
      </c>
      <c r="I22" s="93">
        <v>18543</v>
      </c>
      <c r="J22" s="355">
        <f t="shared" si="3"/>
        <v>23.038343310143986</v>
      </c>
    </row>
    <row r="23" spans="2:10" x14ac:dyDescent="0.2">
      <c r="B23" s="89"/>
      <c r="C23" s="17" t="s">
        <v>116</v>
      </c>
      <c r="D23" s="38">
        <v>11</v>
      </c>
      <c r="E23" s="93">
        <v>21893</v>
      </c>
      <c r="F23" s="93">
        <v>23674</v>
      </c>
      <c r="G23" s="355">
        <f t="shared" si="2"/>
        <v>-7.523021035735411</v>
      </c>
      <c r="H23" s="93">
        <v>39519</v>
      </c>
      <c r="I23" s="93">
        <v>42882</v>
      </c>
      <c r="J23" s="355">
        <f t="shared" si="3"/>
        <v>-7.84245137820065</v>
      </c>
    </row>
    <row r="24" spans="2:10" x14ac:dyDescent="0.2">
      <c r="B24" s="89"/>
      <c r="C24" s="17" t="s">
        <v>117</v>
      </c>
      <c r="D24" s="38">
        <v>12</v>
      </c>
      <c r="E24" s="93">
        <v>88</v>
      </c>
      <c r="F24" s="93">
        <v>7</v>
      </c>
      <c r="G24" s="355" t="str">
        <f t="shared" si="2"/>
        <v>-</v>
      </c>
      <c r="H24" s="93">
        <v>229</v>
      </c>
      <c r="I24" s="93">
        <v>24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3656</v>
      </c>
      <c r="F27" s="93">
        <v>3974</v>
      </c>
      <c r="G27" s="355">
        <f t="shared" si="2"/>
        <v>-8.0020130850528375</v>
      </c>
      <c r="H27" s="93">
        <v>7281</v>
      </c>
      <c r="I27" s="93">
        <v>7792</v>
      </c>
      <c r="J27" s="355">
        <f t="shared" si="3"/>
        <v>-6.5580082135523554</v>
      </c>
    </row>
    <row r="28" spans="2:10" x14ac:dyDescent="0.2">
      <c r="B28" s="89"/>
      <c r="C28" s="17" t="s">
        <v>121</v>
      </c>
      <c r="D28" s="38">
        <v>16</v>
      </c>
      <c r="E28" s="93">
        <v>203</v>
      </c>
      <c r="F28" s="93">
        <v>327</v>
      </c>
      <c r="G28" s="355">
        <f t="shared" si="2"/>
        <v>-37.920489296636084</v>
      </c>
      <c r="H28" s="93">
        <v>418</v>
      </c>
      <c r="I28" s="93">
        <v>685</v>
      </c>
      <c r="J28" s="355">
        <f t="shared" si="3"/>
        <v>-38.978102189781019</v>
      </c>
    </row>
    <row r="29" spans="2:10" x14ac:dyDescent="0.2">
      <c r="B29" s="89"/>
      <c r="C29" s="17" t="s">
        <v>122</v>
      </c>
      <c r="D29" s="38">
        <v>17</v>
      </c>
      <c r="E29" s="93">
        <v>113474</v>
      </c>
      <c r="F29" s="93">
        <v>88693</v>
      </c>
      <c r="G29" s="355">
        <f t="shared" si="2"/>
        <v>27.94019821180926</v>
      </c>
      <c r="H29" s="93">
        <v>234645</v>
      </c>
      <c r="I29" s="93">
        <v>180363</v>
      </c>
      <c r="J29" s="355">
        <f t="shared" si="3"/>
        <v>30.095973120872912</v>
      </c>
    </row>
    <row r="30" spans="2:10" x14ac:dyDescent="0.2">
      <c r="B30" s="89"/>
      <c r="C30" s="17" t="s">
        <v>124</v>
      </c>
      <c r="D30" s="38">
        <v>18</v>
      </c>
      <c r="E30" s="93">
        <v>6958</v>
      </c>
      <c r="F30" s="93">
        <v>7940</v>
      </c>
      <c r="G30" s="355">
        <f t="shared" si="2"/>
        <v>-12.367758186397978</v>
      </c>
      <c r="H30" s="93">
        <v>7852</v>
      </c>
      <c r="I30" s="93">
        <v>11711</v>
      </c>
      <c r="J30" s="355">
        <f t="shared" si="3"/>
        <v>-32.951925540090514</v>
      </c>
    </row>
    <row r="31" spans="2:10" x14ac:dyDescent="0.2">
      <c r="B31" s="89"/>
      <c r="C31" s="17" t="s">
        <v>125</v>
      </c>
      <c r="D31" s="38">
        <v>19</v>
      </c>
      <c r="E31" s="93">
        <v>129</v>
      </c>
      <c r="F31" s="93">
        <v>0</v>
      </c>
      <c r="G31" s="355" t="str">
        <f t="shared" si="2"/>
        <v>-</v>
      </c>
      <c r="H31" s="93">
        <v>129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23085</v>
      </c>
      <c r="F32" s="93">
        <v>21529</v>
      </c>
      <c r="G32" s="355">
        <f t="shared" si="2"/>
        <v>7.2274606344929992</v>
      </c>
      <c r="H32" s="93">
        <v>42750</v>
      </c>
      <c r="I32" s="93">
        <v>46078</v>
      </c>
      <c r="J32" s="355">
        <f t="shared" si="3"/>
        <v>-7.2225357003342197</v>
      </c>
    </row>
    <row r="33" spans="2:10" x14ac:dyDescent="0.2">
      <c r="B33" s="89"/>
      <c r="C33" s="17" t="s">
        <v>127</v>
      </c>
      <c r="D33" s="38">
        <v>21</v>
      </c>
      <c r="E33" s="93">
        <v>31856</v>
      </c>
      <c r="F33" s="93">
        <v>43009</v>
      </c>
      <c r="G33" s="355">
        <f t="shared" si="2"/>
        <v>-25.931781720105093</v>
      </c>
      <c r="H33" s="93">
        <v>84843</v>
      </c>
      <c r="I33" s="93">
        <v>70304</v>
      </c>
      <c r="J33" s="355">
        <f t="shared" si="3"/>
        <v>20.680188893946294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793168</v>
      </c>
      <c r="F34" s="129">
        <f>SUM(F11:F33)</f>
        <v>898566</v>
      </c>
      <c r="G34" s="357">
        <f t="shared" si="2"/>
        <v>-11.729578016528549</v>
      </c>
      <c r="H34" s="75">
        <f>SUM(H11:H33)</f>
        <v>1633573</v>
      </c>
      <c r="I34" s="75">
        <f>SUM(I11:I33)</f>
        <v>1881797</v>
      </c>
      <c r="J34" s="357">
        <f t="shared" si="3"/>
        <v>-13.190795819102703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40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135" customWidth="1"/>
    <col min="2" max="2" width="1.140625" style="135" customWidth="1"/>
    <col min="3" max="3" width="22.28515625" style="135" customWidth="1"/>
    <col min="4" max="4" width="3.28515625" style="135" customWidth="1"/>
    <col min="5" max="5" width="12.85546875" style="135" customWidth="1"/>
    <col min="6" max="6" width="2.28515625" style="135" customWidth="1"/>
    <col min="7" max="7" width="11.42578125" style="135" customWidth="1"/>
    <col min="8" max="8" width="11.7109375" style="135" customWidth="1"/>
    <col min="9" max="10" width="11.42578125" style="135" customWidth="1"/>
    <col min="11" max="12" width="13.42578125" style="135" customWidth="1"/>
    <col min="13" max="13" width="13" style="135" customWidth="1"/>
    <col min="14" max="14" width="3.28515625" style="135" customWidth="1"/>
    <col min="15" max="16384" width="9.140625" style="135" hidden="1"/>
  </cols>
  <sheetData>
    <row r="1" spans="2:13" ht="15.75" x14ac:dyDescent="0.25">
      <c r="B1" s="501" t="s">
        <v>372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477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473" t="s">
        <v>135</v>
      </c>
      <c r="M3" s="136" t="s">
        <v>73</v>
      </c>
    </row>
    <row r="4" spans="2:13" ht="5.0999999999999996" customHeight="1" x14ac:dyDescent="0.2">
      <c r="C4" s="137"/>
      <c r="D4" s="137"/>
      <c r="E4" s="138"/>
      <c r="F4" s="138"/>
      <c r="G4" s="138"/>
      <c r="H4" s="138"/>
      <c r="I4" s="138"/>
      <c r="J4" s="138"/>
      <c r="K4" s="138"/>
      <c r="L4" s="137"/>
    </row>
    <row r="5" spans="2:13" x14ac:dyDescent="0.2">
      <c r="B5" s="139"/>
      <c r="C5" s="140"/>
      <c r="D5" s="141"/>
      <c r="E5" s="142" t="s">
        <v>74</v>
      </c>
      <c r="F5" s="143"/>
      <c r="G5" s="144" t="s">
        <v>75</v>
      </c>
      <c r="H5" s="145" t="s">
        <v>76</v>
      </c>
      <c r="I5" s="145" t="s">
        <v>77</v>
      </c>
      <c r="J5" s="145" t="s">
        <v>78</v>
      </c>
      <c r="K5" s="146" t="s">
        <v>79</v>
      </c>
      <c r="L5" s="147"/>
      <c r="M5" s="148" t="s">
        <v>80</v>
      </c>
    </row>
    <row r="6" spans="2:13" x14ac:dyDescent="0.2">
      <c r="B6" s="149"/>
      <c r="C6" s="136" t="s">
        <v>81</v>
      </c>
      <c r="D6" s="150" t="s">
        <v>0</v>
      </c>
      <c r="E6" s="151" t="s">
        <v>82</v>
      </c>
      <c r="F6" s="152"/>
      <c r="G6" s="153" t="s">
        <v>83</v>
      </c>
      <c r="H6" s="153" t="s">
        <v>84</v>
      </c>
      <c r="I6" s="153" t="s">
        <v>85</v>
      </c>
      <c r="J6" s="153" t="s">
        <v>86</v>
      </c>
      <c r="K6" s="144" t="s">
        <v>87</v>
      </c>
      <c r="L6" s="153" t="s">
        <v>88</v>
      </c>
      <c r="M6" s="32" t="s">
        <v>89</v>
      </c>
    </row>
    <row r="7" spans="2:13" x14ac:dyDescent="0.2">
      <c r="B7" s="149"/>
      <c r="D7" s="150"/>
      <c r="E7" s="151" t="s">
        <v>90</v>
      </c>
      <c r="F7" s="152"/>
      <c r="G7" s="153" t="s">
        <v>91</v>
      </c>
      <c r="H7" s="153" t="s">
        <v>92</v>
      </c>
      <c r="I7" s="153" t="s">
        <v>93</v>
      </c>
      <c r="J7" s="153" t="s">
        <v>94</v>
      </c>
      <c r="K7" s="153" t="s">
        <v>95</v>
      </c>
      <c r="L7" s="153" t="s">
        <v>96</v>
      </c>
      <c r="M7" s="32" t="s">
        <v>97</v>
      </c>
    </row>
    <row r="8" spans="2:13" ht="4.5" customHeight="1" x14ac:dyDescent="0.2">
      <c r="B8" s="149"/>
      <c r="D8" s="150"/>
      <c r="E8" s="151"/>
      <c r="F8" s="152"/>
      <c r="G8" s="153"/>
      <c r="H8" s="153"/>
      <c r="I8" s="153"/>
      <c r="J8" s="153"/>
      <c r="K8" s="153"/>
      <c r="L8" s="153"/>
      <c r="M8" s="153"/>
    </row>
    <row r="9" spans="2:13" x14ac:dyDescent="0.2">
      <c r="B9" s="149" t="s">
        <v>58</v>
      </c>
      <c r="D9" s="150"/>
      <c r="E9" s="154" t="s">
        <v>98</v>
      </c>
      <c r="F9" s="155"/>
      <c r="G9" s="153" t="s">
        <v>99</v>
      </c>
      <c r="H9" s="153" t="s">
        <v>99</v>
      </c>
      <c r="I9" s="153" t="s">
        <v>98</v>
      </c>
      <c r="J9" s="153" t="s">
        <v>98</v>
      </c>
      <c r="K9" s="153" t="s">
        <v>98</v>
      </c>
      <c r="L9" s="153" t="s">
        <v>98</v>
      </c>
      <c r="M9" s="156" t="s">
        <v>100</v>
      </c>
    </row>
    <row r="10" spans="2:13" x14ac:dyDescent="0.2">
      <c r="B10" s="157"/>
      <c r="C10" s="137"/>
      <c r="D10" s="158"/>
      <c r="E10" s="146" t="s">
        <v>101</v>
      </c>
      <c r="F10" s="147"/>
      <c r="G10" s="159" t="s">
        <v>20</v>
      </c>
      <c r="H10" s="159" t="s">
        <v>21</v>
      </c>
      <c r="I10" s="159" t="s">
        <v>55</v>
      </c>
      <c r="J10" s="159" t="s">
        <v>23</v>
      </c>
      <c r="K10" s="159" t="s">
        <v>24</v>
      </c>
      <c r="L10" s="159" t="s">
        <v>102</v>
      </c>
      <c r="M10" s="159" t="s">
        <v>103</v>
      </c>
    </row>
    <row r="11" spans="2:13" x14ac:dyDescent="0.2">
      <c r="B11" s="149" t="s">
        <v>104</v>
      </c>
      <c r="C11" s="150"/>
      <c r="D11" s="160"/>
      <c r="E11" s="161"/>
      <c r="F11" s="145"/>
      <c r="G11" s="153"/>
      <c r="H11" s="153"/>
      <c r="I11" s="153"/>
      <c r="J11" s="162"/>
      <c r="K11" s="153"/>
      <c r="L11" s="153"/>
      <c r="M11" s="153"/>
    </row>
    <row r="12" spans="2:13" x14ac:dyDescent="0.2">
      <c r="B12" s="149"/>
      <c r="C12" s="137" t="s">
        <v>105</v>
      </c>
      <c r="D12" s="163">
        <v>1</v>
      </c>
      <c r="E12" s="164">
        <v>1092578</v>
      </c>
      <c r="F12" s="165"/>
      <c r="G12" s="166">
        <v>689</v>
      </c>
      <c r="H12" s="166">
        <v>422396</v>
      </c>
      <c r="I12" s="166">
        <v>51858</v>
      </c>
      <c r="J12" s="166">
        <v>0</v>
      </c>
      <c r="K12" s="166">
        <v>544698</v>
      </c>
      <c r="L12" s="166">
        <v>791037</v>
      </c>
      <c r="M12" s="166">
        <f>E12-G12-H12+I12+J12+K12+L12</f>
        <v>2057086</v>
      </c>
    </row>
    <row r="13" spans="2:13" x14ac:dyDescent="0.2">
      <c r="B13" s="149"/>
      <c r="C13" s="137" t="s">
        <v>106</v>
      </c>
      <c r="D13" s="159">
        <v>2</v>
      </c>
      <c r="E13" s="164">
        <v>3187739</v>
      </c>
      <c r="F13" s="165"/>
      <c r="G13" s="166">
        <v>0</v>
      </c>
      <c r="H13" s="166">
        <v>5633</v>
      </c>
      <c r="I13" s="166">
        <v>0</v>
      </c>
      <c r="J13" s="166">
        <v>0</v>
      </c>
      <c r="K13" s="166">
        <v>9544</v>
      </c>
      <c r="L13" s="166">
        <v>223755</v>
      </c>
      <c r="M13" s="166">
        <f t="shared" ref="M13:M19" si="0">E13-G13-H13+I13+J13+K13+L13</f>
        <v>3415405</v>
      </c>
    </row>
    <row r="14" spans="2:13" x14ac:dyDescent="0.2">
      <c r="B14" s="149"/>
      <c r="C14" s="137" t="s">
        <v>107</v>
      </c>
      <c r="D14" s="159">
        <v>3</v>
      </c>
      <c r="E14" s="164">
        <v>495162</v>
      </c>
      <c r="F14" s="165"/>
      <c r="G14" s="166">
        <v>0</v>
      </c>
      <c r="H14" s="166">
        <v>141368</v>
      </c>
      <c r="I14" s="166">
        <v>590879</v>
      </c>
      <c r="J14" s="166">
        <v>0</v>
      </c>
      <c r="K14" s="166">
        <v>2037</v>
      </c>
      <c r="L14" s="166">
        <v>69559</v>
      </c>
      <c r="M14" s="166">
        <f t="shared" si="0"/>
        <v>1016269</v>
      </c>
    </row>
    <row r="15" spans="2:13" x14ac:dyDescent="0.2">
      <c r="B15" s="149"/>
      <c r="C15" s="137" t="s">
        <v>108</v>
      </c>
      <c r="D15" s="159">
        <v>4</v>
      </c>
      <c r="E15" s="164">
        <v>5440156</v>
      </c>
      <c r="F15" s="165"/>
      <c r="G15" s="166">
        <v>403</v>
      </c>
      <c r="H15" s="166">
        <v>35868</v>
      </c>
      <c r="I15" s="166">
        <v>0</v>
      </c>
      <c r="J15" s="166">
        <v>0</v>
      </c>
      <c r="K15" s="166">
        <v>671477</v>
      </c>
      <c r="L15" s="166">
        <v>1398022</v>
      </c>
      <c r="M15" s="166">
        <f t="shared" si="0"/>
        <v>7473384</v>
      </c>
    </row>
    <row r="16" spans="2:13" x14ac:dyDescent="0.2">
      <c r="B16" s="149"/>
      <c r="C16" s="137" t="s">
        <v>109</v>
      </c>
      <c r="D16" s="159">
        <v>5</v>
      </c>
      <c r="E16" s="164">
        <v>2196334</v>
      </c>
      <c r="F16" s="165"/>
      <c r="G16" s="166">
        <v>2017</v>
      </c>
      <c r="H16" s="166">
        <v>22341</v>
      </c>
      <c r="I16" s="166">
        <v>0</v>
      </c>
      <c r="J16" s="166">
        <v>2320</v>
      </c>
      <c r="K16" s="166">
        <v>63141</v>
      </c>
      <c r="L16" s="166">
        <v>478720</v>
      </c>
      <c r="M16" s="166">
        <f t="shared" si="0"/>
        <v>2716157</v>
      </c>
    </row>
    <row r="17" spans="2:13" x14ac:dyDescent="0.2">
      <c r="B17" s="149"/>
      <c r="C17" s="137" t="s">
        <v>110</v>
      </c>
      <c r="D17" s="159">
        <v>6</v>
      </c>
      <c r="E17" s="164">
        <v>378837</v>
      </c>
      <c r="F17" s="165"/>
      <c r="G17" s="166">
        <v>0</v>
      </c>
      <c r="H17" s="166">
        <v>189255</v>
      </c>
      <c r="I17" s="166">
        <v>703</v>
      </c>
      <c r="J17" s="166">
        <v>792</v>
      </c>
      <c r="K17" s="166">
        <v>63198</v>
      </c>
      <c r="L17" s="166">
        <v>18990</v>
      </c>
      <c r="M17" s="166">
        <f t="shared" si="0"/>
        <v>273265</v>
      </c>
    </row>
    <row r="18" spans="2:13" x14ac:dyDescent="0.2">
      <c r="B18" s="149"/>
      <c r="C18" s="137" t="s">
        <v>111</v>
      </c>
      <c r="D18" s="159">
        <v>7</v>
      </c>
      <c r="E18" s="164">
        <v>651170</v>
      </c>
      <c r="F18" s="165"/>
      <c r="G18" s="166">
        <v>91211</v>
      </c>
      <c r="H18" s="166">
        <v>31545</v>
      </c>
      <c r="I18" s="166">
        <v>0</v>
      </c>
      <c r="J18" s="166">
        <v>22257</v>
      </c>
      <c r="K18" s="166">
        <v>0</v>
      </c>
      <c r="L18" s="166">
        <v>5051</v>
      </c>
      <c r="M18" s="166">
        <f t="shared" si="0"/>
        <v>555722</v>
      </c>
    </row>
    <row r="19" spans="2:13" x14ac:dyDescent="0.2">
      <c r="B19" s="157"/>
      <c r="C19" s="137" t="s">
        <v>112</v>
      </c>
      <c r="D19" s="159">
        <v>8</v>
      </c>
      <c r="E19" s="164">
        <v>340438</v>
      </c>
      <c r="F19" s="165"/>
      <c r="G19" s="166">
        <v>567</v>
      </c>
      <c r="H19" s="166">
        <v>276758</v>
      </c>
      <c r="I19" s="166">
        <v>5062</v>
      </c>
      <c r="J19" s="166">
        <v>5458</v>
      </c>
      <c r="K19" s="166">
        <v>138466</v>
      </c>
      <c r="L19" s="166">
        <v>60807</v>
      </c>
      <c r="M19" s="166">
        <f t="shared" si="0"/>
        <v>272906</v>
      </c>
    </row>
    <row r="20" spans="2:13" ht="3.95" customHeight="1" x14ac:dyDescent="0.2">
      <c r="B20" s="157"/>
      <c r="C20" s="137"/>
      <c r="D20" s="159"/>
      <c r="E20" s="164"/>
      <c r="F20" s="165"/>
      <c r="G20" s="166"/>
      <c r="H20" s="166"/>
      <c r="I20" s="166"/>
      <c r="J20" s="166"/>
      <c r="K20" s="166"/>
      <c r="L20" s="166"/>
      <c r="M20" s="166"/>
    </row>
    <row r="21" spans="2:13" x14ac:dyDescent="0.2">
      <c r="B21" s="149" t="s">
        <v>113</v>
      </c>
      <c r="D21" s="144"/>
      <c r="E21" s="167" t="s">
        <v>0</v>
      </c>
      <c r="F21" s="168"/>
      <c r="G21" s="169"/>
      <c r="H21" s="169"/>
      <c r="I21" s="169"/>
      <c r="J21" s="169"/>
      <c r="K21" s="169"/>
      <c r="L21" s="169"/>
      <c r="M21" s="169"/>
    </row>
    <row r="22" spans="2:13" x14ac:dyDescent="0.2">
      <c r="B22" s="149"/>
      <c r="C22" s="137" t="s">
        <v>114</v>
      </c>
      <c r="D22" s="163">
        <v>9</v>
      </c>
      <c r="E22" s="164">
        <v>470830</v>
      </c>
      <c r="F22" s="165"/>
      <c r="G22" s="166">
        <v>7417</v>
      </c>
      <c r="H22" s="166">
        <v>67928</v>
      </c>
      <c r="I22" s="166">
        <v>27069</v>
      </c>
      <c r="J22" s="166">
        <v>0</v>
      </c>
      <c r="K22" s="166">
        <v>47136</v>
      </c>
      <c r="L22" s="166">
        <v>193410</v>
      </c>
      <c r="M22" s="166">
        <f t="shared" ref="M22:M34" si="1">E22-G22-H22+I22+J22+K22+L22</f>
        <v>663100</v>
      </c>
    </row>
    <row r="23" spans="2:13" x14ac:dyDescent="0.2">
      <c r="B23" s="149"/>
      <c r="C23" s="137" t="s">
        <v>115</v>
      </c>
      <c r="D23" s="159">
        <v>10</v>
      </c>
      <c r="E23" s="164">
        <v>648842</v>
      </c>
      <c r="F23" s="165"/>
      <c r="G23" s="166">
        <v>586024</v>
      </c>
      <c r="H23" s="166">
        <v>22815</v>
      </c>
      <c r="I23" s="166">
        <v>48817</v>
      </c>
      <c r="J23" s="166">
        <v>0</v>
      </c>
      <c r="K23" s="166">
        <v>0</v>
      </c>
      <c r="L23" s="166">
        <v>0</v>
      </c>
      <c r="M23" s="166">
        <f t="shared" si="1"/>
        <v>88820</v>
      </c>
    </row>
    <row r="24" spans="2:13" x14ac:dyDescent="0.2">
      <c r="B24" s="149"/>
      <c r="C24" s="137" t="s">
        <v>116</v>
      </c>
      <c r="D24" s="159">
        <v>11</v>
      </c>
      <c r="E24" s="164">
        <v>71675</v>
      </c>
      <c r="F24" s="165"/>
      <c r="G24" s="166">
        <v>0</v>
      </c>
      <c r="H24" s="166">
        <v>39519</v>
      </c>
      <c r="I24" s="166">
        <v>12033</v>
      </c>
      <c r="J24" s="166">
        <v>1330</v>
      </c>
      <c r="K24" s="166">
        <v>88</v>
      </c>
      <c r="L24" s="166">
        <v>16893</v>
      </c>
      <c r="M24" s="166">
        <f t="shared" si="1"/>
        <v>62500</v>
      </c>
    </row>
    <row r="25" spans="2:13" x14ac:dyDescent="0.2">
      <c r="B25" s="149"/>
      <c r="C25" s="137" t="s">
        <v>117</v>
      </c>
      <c r="D25" s="159">
        <v>12</v>
      </c>
      <c r="E25" s="164">
        <v>10190</v>
      </c>
      <c r="F25" s="165"/>
      <c r="G25" s="166">
        <v>0</v>
      </c>
      <c r="H25" s="166">
        <v>229</v>
      </c>
      <c r="I25" s="166">
        <v>20413</v>
      </c>
      <c r="J25" s="166">
        <v>0</v>
      </c>
      <c r="K25" s="166">
        <v>2766</v>
      </c>
      <c r="L25" s="166">
        <v>16786</v>
      </c>
      <c r="M25" s="166">
        <f t="shared" si="1"/>
        <v>49926</v>
      </c>
    </row>
    <row r="26" spans="2:13" x14ac:dyDescent="0.2">
      <c r="B26" s="149"/>
      <c r="C26" s="137" t="s">
        <v>118</v>
      </c>
      <c r="D26" s="159">
        <v>13</v>
      </c>
      <c r="E26" s="164">
        <v>0</v>
      </c>
      <c r="F26" s="165"/>
      <c r="G26" s="166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1326</v>
      </c>
      <c r="M26" s="166">
        <f t="shared" si="1"/>
        <v>1326</v>
      </c>
    </row>
    <row r="27" spans="2:13" x14ac:dyDescent="0.2">
      <c r="B27" s="149"/>
      <c r="C27" s="137" t="s">
        <v>119</v>
      </c>
      <c r="D27" s="159">
        <v>14</v>
      </c>
      <c r="E27" s="164">
        <v>0</v>
      </c>
      <c r="F27" s="165"/>
      <c r="G27" s="166">
        <v>0</v>
      </c>
      <c r="H27" s="166">
        <v>0</v>
      </c>
      <c r="I27" s="166">
        <v>0</v>
      </c>
      <c r="J27" s="166">
        <v>0</v>
      </c>
      <c r="K27" s="166">
        <v>0</v>
      </c>
      <c r="L27" s="166">
        <v>0</v>
      </c>
      <c r="M27" s="166">
        <f t="shared" si="1"/>
        <v>0</v>
      </c>
    </row>
    <row r="28" spans="2:13" x14ac:dyDescent="0.2">
      <c r="B28" s="149"/>
      <c r="C28" s="137" t="s">
        <v>120</v>
      </c>
      <c r="D28" s="159">
        <v>15</v>
      </c>
      <c r="E28" s="164">
        <v>843546</v>
      </c>
      <c r="F28" s="165"/>
      <c r="G28" s="166">
        <v>0</v>
      </c>
      <c r="H28" s="166">
        <v>7281</v>
      </c>
      <c r="I28" s="166">
        <v>0</v>
      </c>
      <c r="J28" s="166">
        <v>0</v>
      </c>
      <c r="K28" s="166">
        <v>16015</v>
      </c>
      <c r="L28" s="166">
        <v>968495</v>
      </c>
      <c r="M28" s="166">
        <f t="shared" si="1"/>
        <v>1820775</v>
      </c>
    </row>
    <row r="29" spans="2:13" x14ac:dyDescent="0.2">
      <c r="B29" s="149"/>
      <c r="C29" s="137" t="s">
        <v>121</v>
      </c>
      <c r="D29" s="159">
        <v>16</v>
      </c>
      <c r="E29" s="164">
        <v>4</v>
      </c>
      <c r="F29" s="165"/>
      <c r="G29" s="166">
        <v>0</v>
      </c>
      <c r="H29" s="166">
        <v>418</v>
      </c>
      <c r="I29" s="166">
        <v>0</v>
      </c>
      <c r="J29" s="166">
        <v>0</v>
      </c>
      <c r="K29" s="166">
        <v>0</v>
      </c>
      <c r="L29" s="166">
        <v>3440</v>
      </c>
      <c r="M29" s="166">
        <f t="shared" si="1"/>
        <v>3026</v>
      </c>
    </row>
    <row r="30" spans="2:13" x14ac:dyDescent="0.2">
      <c r="B30" s="149"/>
      <c r="C30" s="469" t="s">
        <v>287</v>
      </c>
      <c r="D30" s="159">
        <v>17</v>
      </c>
      <c r="E30" s="164">
        <v>418851</v>
      </c>
      <c r="F30" s="170"/>
      <c r="G30" s="166">
        <v>0</v>
      </c>
      <c r="H30" s="166">
        <v>234645</v>
      </c>
      <c r="I30" s="166">
        <v>0</v>
      </c>
      <c r="J30" s="166">
        <v>46753</v>
      </c>
      <c r="K30" s="166">
        <v>7024</v>
      </c>
      <c r="L30" s="166">
        <v>144125</v>
      </c>
      <c r="M30" s="166">
        <f t="shared" si="1"/>
        <v>382108</v>
      </c>
    </row>
    <row r="31" spans="2:13" x14ac:dyDescent="0.2">
      <c r="B31" s="149"/>
      <c r="C31" s="137" t="s">
        <v>124</v>
      </c>
      <c r="D31" s="159">
        <v>18</v>
      </c>
      <c r="E31" s="164">
        <v>280442</v>
      </c>
      <c r="F31" s="165"/>
      <c r="G31" s="166">
        <v>0</v>
      </c>
      <c r="H31" s="166">
        <v>7852</v>
      </c>
      <c r="I31" s="166">
        <v>0</v>
      </c>
      <c r="J31" s="166">
        <v>0</v>
      </c>
      <c r="K31" s="166">
        <v>58</v>
      </c>
      <c r="L31" s="166">
        <v>4030</v>
      </c>
      <c r="M31" s="166">
        <f t="shared" si="1"/>
        <v>276678</v>
      </c>
    </row>
    <row r="32" spans="2:13" x14ac:dyDescent="0.2">
      <c r="B32" s="149"/>
      <c r="C32" s="137" t="s">
        <v>125</v>
      </c>
      <c r="D32" s="159">
        <v>19</v>
      </c>
      <c r="E32" s="164">
        <v>345193</v>
      </c>
      <c r="F32" s="165"/>
      <c r="G32" s="166">
        <v>117237</v>
      </c>
      <c r="H32" s="166">
        <v>129</v>
      </c>
      <c r="I32" s="166">
        <v>0</v>
      </c>
      <c r="J32" s="166">
        <v>0</v>
      </c>
      <c r="K32" s="166">
        <v>125709</v>
      </c>
      <c r="L32" s="166">
        <v>2852</v>
      </c>
      <c r="M32" s="166">
        <f t="shared" si="1"/>
        <v>356388</v>
      </c>
    </row>
    <row r="33" spans="2:13" x14ac:dyDescent="0.2">
      <c r="B33" s="149"/>
      <c r="C33" s="137" t="s">
        <v>126</v>
      </c>
      <c r="D33" s="159">
        <v>20</v>
      </c>
      <c r="E33" s="164">
        <v>51877</v>
      </c>
      <c r="F33" s="165"/>
      <c r="G33" s="166">
        <v>0</v>
      </c>
      <c r="H33" s="166">
        <v>42750</v>
      </c>
      <c r="I33" s="166">
        <v>0</v>
      </c>
      <c r="J33" s="166">
        <v>0</v>
      </c>
      <c r="K33" s="166">
        <v>23682</v>
      </c>
      <c r="L33" s="166">
        <v>28259</v>
      </c>
      <c r="M33" s="166">
        <f t="shared" si="1"/>
        <v>61068</v>
      </c>
    </row>
    <row r="34" spans="2:13" x14ac:dyDescent="0.2">
      <c r="B34" s="149"/>
      <c r="C34" s="137" t="s">
        <v>127</v>
      </c>
      <c r="D34" s="159">
        <v>21</v>
      </c>
      <c r="E34" s="164">
        <v>220746</v>
      </c>
      <c r="F34" s="165"/>
      <c r="G34" s="166">
        <v>103749</v>
      </c>
      <c r="H34" s="166">
        <v>84843</v>
      </c>
      <c r="I34" s="166">
        <v>195727</v>
      </c>
      <c r="J34" s="166">
        <v>0</v>
      </c>
      <c r="K34" s="166">
        <v>5</v>
      </c>
      <c r="L34" s="166">
        <v>28169</v>
      </c>
      <c r="M34" s="166">
        <f t="shared" si="1"/>
        <v>256055</v>
      </c>
    </row>
    <row r="35" spans="2:13" s="176" customFormat="1" x14ac:dyDescent="0.2">
      <c r="B35" s="171" t="s">
        <v>128</v>
      </c>
      <c r="C35" s="172"/>
      <c r="D35" s="173">
        <v>22</v>
      </c>
      <c r="E35" s="174">
        <f>SUM(E12:E34)</f>
        <v>17144610</v>
      </c>
      <c r="F35" s="175"/>
      <c r="G35" s="174">
        <f>SUM(G12:G34)</f>
        <v>909314</v>
      </c>
      <c r="H35" s="174">
        <f t="shared" ref="H35:M35" si="2">SUM(H12:H34)</f>
        <v>1633573</v>
      </c>
      <c r="I35" s="174">
        <f t="shared" si="2"/>
        <v>952561</v>
      </c>
      <c r="J35" s="174">
        <f t="shared" si="2"/>
        <v>78910</v>
      </c>
      <c r="K35" s="174">
        <f t="shared" si="2"/>
        <v>1715044</v>
      </c>
      <c r="L35" s="174">
        <f t="shared" si="2"/>
        <v>4453726</v>
      </c>
      <c r="M35" s="379">
        <f t="shared" si="2"/>
        <v>21801964</v>
      </c>
    </row>
    <row r="36" spans="2:13" ht="7.5" customHeight="1" x14ac:dyDescent="0.2"/>
    <row r="37" spans="2:13" s="9" customFormat="1" x14ac:dyDescent="0.2">
      <c r="B37" s="470" t="s">
        <v>290</v>
      </c>
      <c r="C37" s="135"/>
      <c r="D37" s="130"/>
      <c r="E37" s="130"/>
      <c r="F37" s="130"/>
      <c r="G37" s="472"/>
    </row>
    <row r="38" spans="2:13" s="9" customFormat="1" x14ac:dyDescent="0.2">
      <c r="C38" s="130" t="s">
        <v>289</v>
      </c>
      <c r="D38" s="471" t="s">
        <v>35</v>
      </c>
      <c r="E38" s="130">
        <v>39931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6822</v>
      </c>
      <c r="F39" s="130"/>
    </row>
    <row r="40" spans="2:13" x14ac:dyDescent="0.2"/>
  </sheetData>
  <phoneticPr fontId="0" type="noConversion"/>
  <hyperlinks>
    <hyperlink ref="M1" location="Inhalt!F23" display="Inhalt!F23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136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137</v>
      </c>
      <c r="G5" s="26"/>
      <c r="H5" s="27"/>
      <c r="I5" s="113" t="s">
        <v>0</v>
      </c>
      <c r="J5" s="177"/>
      <c r="K5" s="23" t="s">
        <v>138</v>
      </c>
      <c r="L5" s="113"/>
      <c r="M5" s="113" t="s">
        <v>80</v>
      </c>
      <c r="N5" s="21"/>
    </row>
    <row r="6" spans="2:14" x14ac:dyDescent="0.2">
      <c r="B6" s="89"/>
      <c r="C6" s="16" t="s">
        <v>139</v>
      </c>
      <c r="D6" s="30" t="s">
        <v>0</v>
      </c>
      <c r="E6" s="116" t="s">
        <v>89</v>
      </c>
      <c r="F6" s="32" t="s">
        <v>140</v>
      </c>
      <c r="G6" s="32" t="s">
        <v>141</v>
      </c>
      <c r="H6" s="178" t="s">
        <v>142</v>
      </c>
      <c r="I6" s="116" t="s">
        <v>143</v>
      </c>
      <c r="J6" s="179"/>
      <c r="K6" s="32" t="s">
        <v>144</v>
      </c>
      <c r="L6" s="116" t="s">
        <v>145</v>
      </c>
      <c r="M6" s="116" t="s">
        <v>146</v>
      </c>
      <c r="N6" s="180"/>
    </row>
    <row r="7" spans="2:14" x14ac:dyDescent="0.2">
      <c r="B7" s="89"/>
      <c r="D7" s="30"/>
      <c r="E7" s="116" t="s">
        <v>97</v>
      </c>
      <c r="F7" s="32" t="s">
        <v>147</v>
      </c>
      <c r="G7" s="32" t="s">
        <v>148</v>
      </c>
      <c r="H7" s="178" t="s">
        <v>149</v>
      </c>
      <c r="I7" s="116"/>
      <c r="J7" s="179"/>
      <c r="K7" s="32" t="s">
        <v>150</v>
      </c>
      <c r="L7" s="116" t="s">
        <v>151</v>
      </c>
      <c r="M7" s="116" t="s">
        <v>152</v>
      </c>
      <c r="N7" s="180"/>
    </row>
    <row r="8" spans="2:14" ht="4.5" customHeight="1" x14ac:dyDescent="0.2">
      <c r="B8" s="89"/>
      <c r="D8" s="30"/>
      <c r="E8" s="116"/>
      <c r="F8" s="32"/>
      <c r="G8" s="32"/>
      <c r="I8" s="116"/>
      <c r="J8" s="179"/>
      <c r="K8" s="32"/>
      <c r="L8" s="116"/>
      <c r="M8" s="116"/>
      <c r="N8" s="180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81"/>
      <c r="K9" s="32" t="s">
        <v>99</v>
      </c>
      <c r="L9" s="179" t="s">
        <v>99</v>
      </c>
      <c r="M9" s="182" t="s">
        <v>100</v>
      </c>
      <c r="N9" s="183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84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85"/>
      <c r="K11" s="32"/>
      <c r="L11" s="22"/>
      <c r="M11" s="22"/>
      <c r="N11" s="186"/>
    </row>
    <row r="12" spans="2:14" x14ac:dyDescent="0.2">
      <c r="B12" s="89"/>
      <c r="C12" s="17" t="s">
        <v>105</v>
      </c>
      <c r="D12" s="92">
        <v>1</v>
      </c>
      <c r="E12" s="122">
        <v>1007551</v>
      </c>
      <c r="F12" s="122">
        <v>18</v>
      </c>
      <c r="G12" s="122">
        <v>25473</v>
      </c>
      <c r="H12" s="122">
        <v>0</v>
      </c>
      <c r="I12" s="122"/>
      <c r="J12" s="123">
        <v>-11518</v>
      </c>
      <c r="K12" s="122">
        <v>-4595</v>
      </c>
      <c r="L12" s="122">
        <f>E12-F12-G12-H12+J12-K12-M12</f>
        <v>6479</v>
      </c>
      <c r="M12" s="122">
        <v>968658</v>
      </c>
      <c r="N12" s="188"/>
    </row>
    <row r="13" spans="2:14" x14ac:dyDescent="0.2">
      <c r="B13" s="89"/>
      <c r="C13" s="17" t="s">
        <v>106</v>
      </c>
      <c r="D13" s="38">
        <v>2</v>
      </c>
      <c r="E13" s="122">
        <v>1633282</v>
      </c>
      <c r="F13" s="122">
        <v>95170</v>
      </c>
      <c r="G13" s="122">
        <v>156576</v>
      </c>
      <c r="H13" s="122">
        <v>0</v>
      </c>
      <c r="I13" s="122"/>
      <c r="J13" s="123">
        <v>-38623</v>
      </c>
      <c r="K13" s="122">
        <v>-30013</v>
      </c>
      <c r="L13" s="122">
        <f t="shared" ref="L13:L19" si="0">E13-F13-G13-H13+J13-K13-M13</f>
        <v>-3158</v>
      </c>
      <c r="M13" s="122">
        <v>1376084</v>
      </c>
      <c r="N13" s="188" t="s">
        <v>123</v>
      </c>
    </row>
    <row r="14" spans="2:14" x14ac:dyDescent="0.2">
      <c r="B14" s="89"/>
      <c r="C14" s="17" t="s">
        <v>107</v>
      </c>
      <c r="D14" s="38">
        <v>3</v>
      </c>
      <c r="E14" s="122">
        <v>519065</v>
      </c>
      <c r="F14" s="122">
        <v>2319</v>
      </c>
      <c r="G14" s="122">
        <v>224930</v>
      </c>
      <c r="H14" s="122">
        <v>0</v>
      </c>
      <c r="I14" s="122"/>
      <c r="J14" s="123">
        <v>50486</v>
      </c>
      <c r="K14" s="122">
        <v>27286</v>
      </c>
      <c r="L14" s="122">
        <f t="shared" si="0"/>
        <v>6252</v>
      </c>
      <c r="M14" s="122">
        <v>308764</v>
      </c>
      <c r="N14" s="188"/>
    </row>
    <row r="15" spans="2:14" x14ac:dyDescent="0.2">
      <c r="B15" s="89"/>
      <c r="C15" s="17" t="s">
        <v>108</v>
      </c>
      <c r="D15" s="38">
        <v>4</v>
      </c>
      <c r="E15" s="122">
        <v>3530195</v>
      </c>
      <c r="F15" s="122">
        <v>57837</v>
      </c>
      <c r="G15" s="122">
        <v>508124</v>
      </c>
      <c r="H15" s="122">
        <v>0</v>
      </c>
      <c r="I15" s="122"/>
      <c r="J15" s="123">
        <v>-184716</v>
      </c>
      <c r="K15" s="122">
        <v>-216691</v>
      </c>
      <c r="L15" s="122">
        <f t="shared" si="0"/>
        <v>58053</v>
      </c>
      <c r="M15" s="122">
        <v>2938156</v>
      </c>
      <c r="N15" s="188"/>
    </row>
    <row r="16" spans="2:14" x14ac:dyDescent="0.2">
      <c r="B16" s="89"/>
      <c r="C16" s="17" t="s">
        <v>109</v>
      </c>
      <c r="D16" s="38">
        <v>5</v>
      </c>
      <c r="E16" s="122">
        <v>1432970</v>
      </c>
      <c r="F16" s="122">
        <v>53285</v>
      </c>
      <c r="G16" s="122">
        <v>67403</v>
      </c>
      <c r="H16" s="122">
        <v>47077</v>
      </c>
      <c r="I16" s="122"/>
      <c r="J16" s="123">
        <v>193098</v>
      </c>
      <c r="K16" s="122">
        <v>-48077</v>
      </c>
      <c r="L16" s="122">
        <f t="shared" si="0"/>
        <v>10581</v>
      </c>
      <c r="M16" s="122">
        <v>1495799</v>
      </c>
      <c r="N16" s="188"/>
    </row>
    <row r="17" spans="2:14" x14ac:dyDescent="0.2">
      <c r="B17" s="89"/>
      <c r="C17" s="17" t="s">
        <v>110</v>
      </c>
      <c r="D17" s="38">
        <v>6</v>
      </c>
      <c r="E17" s="122">
        <v>87677</v>
      </c>
      <c r="F17" s="122">
        <v>1784</v>
      </c>
      <c r="G17" s="122">
        <v>124</v>
      </c>
      <c r="H17" s="122">
        <v>0</v>
      </c>
      <c r="I17" s="122"/>
      <c r="J17" s="123">
        <v>-7962</v>
      </c>
      <c r="K17" s="122">
        <v>-11568</v>
      </c>
      <c r="L17" s="122">
        <f t="shared" si="0"/>
        <v>-822</v>
      </c>
      <c r="M17" s="122">
        <v>90197</v>
      </c>
      <c r="N17" s="188"/>
    </row>
    <row r="18" spans="2:14" x14ac:dyDescent="0.2">
      <c r="B18" s="89"/>
      <c r="C18" s="17" t="s">
        <v>111</v>
      </c>
      <c r="D18" s="38">
        <v>7</v>
      </c>
      <c r="E18" s="122">
        <v>260627</v>
      </c>
      <c r="F18" s="122">
        <v>33556</v>
      </c>
      <c r="G18" s="122">
        <v>71089</v>
      </c>
      <c r="H18" s="122">
        <v>79170</v>
      </c>
      <c r="I18" s="122"/>
      <c r="J18" s="123">
        <v>-16400</v>
      </c>
      <c r="K18" s="122">
        <v>-35419</v>
      </c>
      <c r="L18" s="122">
        <f t="shared" si="0"/>
        <v>3560</v>
      </c>
      <c r="M18" s="122">
        <v>92271</v>
      </c>
      <c r="N18" s="188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150422</v>
      </c>
      <c r="F19" s="122">
        <v>3854</v>
      </c>
      <c r="G19" s="122">
        <v>102396</v>
      </c>
      <c r="H19" s="122">
        <v>0</v>
      </c>
      <c r="I19" s="122"/>
      <c r="J19" s="123">
        <v>17985</v>
      </c>
      <c r="K19" s="122">
        <v>-50059</v>
      </c>
      <c r="L19" s="122">
        <f t="shared" si="0"/>
        <v>-4</v>
      </c>
      <c r="M19" s="122">
        <v>112220</v>
      </c>
      <c r="N19" s="188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87"/>
      <c r="K20" s="93"/>
      <c r="L20" s="122"/>
      <c r="M20" s="122"/>
      <c r="N20" s="188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89"/>
    </row>
    <row r="22" spans="2:14" x14ac:dyDescent="0.2">
      <c r="B22" s="89"/>
      <c r="C22" s="17" t="s">
        <v>114</v>
      </c>
      <c r="D22" s="92">
        <v>9</v>
      </c>
      <c r="E22" s="122">
        <v>317011</v>
      </c>
      <c r="F22" s="122">
        <v>861</v>
      </c>
      <c r="G22" s="122">
        <v>11401</v>
      </c>
      <c r="H22" s="122">
        <v>0</v>
      </c>
      <c r="I22" s="122"/>
      <c r="J22" s="123">
        <v>137</v>
      </c>
      <c r="K22" s="122">
        <v>4058</v>
      </c>
      <c r="L22" s="122">
        <f t="shared" ref="L22:L34" si="1">E22-F22-G22-H22+J22-K22-M22</f>
        <v>4394</v>
      </c>
      <c r="M22" s="122">
        <v>296434</v>
      </c>
      <c r="N22" s="188"/>
    </row>
    <row r="23" spans="2:14" x14ac:dyDescent="0.2">
      <c r="B23" s="89"/>
      <c r="C23" s="17" t="s">
        <v>115</v>
      </c>
      <c r="D23" s="38">
        <v>10</v>
      </c>
      <c r="E23" s="122">
        <v>44587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196</v>
      </c>
      <c r="L23" s="122">
        <f t="shared" si="1"/>
        <v>4677</v>
      </c>
      <c r="M23" s="122">
        <v>39714</v>
      </c>
      <c r="N23" s="188"/>
    </row>
    <row r="24" spans="2:14" x14ac:dyDescent="0.2">
      <c r="B24" s="89"/>
      <c r="C24" s="17" t="s">
        <v>116</v>
      </c>
      <c r="D24" s="38">
        <v>11</v>
      </c>
      <c r="E24" s="122">
        <v>19215</v>
      </c>
      <c r="F24" s="122">
        <v>4986</v>
      </c>
      <c r="G24" s="122">
        <v>3388</v>
      </c>
      <c r="H24" s="122">
        <v>0</v>
      </c>
      <c r="I24" s="122"/>
      <c r="J24" s="123">
        <v>0</v>
      </c>
      <c r="K24" s="122">
        <v>-3615</v>
      </c>
      <c r="L24" s="122">
        <f t="shared" si="1"/>
        <v>2551</v>
      </c>
      <c r="M24" s="122">
        <v>11905</v>
      </c>
      <c r="N24" s="188"/>
    </row>
    <row r="25" spans="2:14" x14ac:dyDescent="0.2">
      <c r="B25" s="89"/>
      <c r="C25" s="17" t="s">
        <v>117</v>
      </c>
      <c r="D25" s="38">
        <v>12</v>
      </c>
      <c r="E25" s="122">
        <v>17465</v>
      </c>
      <c r="F25" s="122">
        <v>1691</v>
      </c>
      <c r="G25" s="122">
        <v>2265</v>
      </c>
      <c r="H25" s="122">
        <v>0</v>
      </c>
      <c r="I25" s="122"/>
      <c r="J25" s="123">
        <v>-38</v>
      </c>
      <c r="K25" s="122">
        <v>-601</v>
      </c>
      <c r="L25" s="122">
        <f t="shared" si="1"/>
        <v>640</v>
      </c>
      <c r="M25" s="122">
        <v>13432</v>
      </c>
      <c r="N25" s="188"/>
    </row>
    <row r="26" spans="2:14" x14ac:dyDescent="0.2">
      <c r="B26" s="89"/>
      <c r="C26" s="17" t="s">
        <v>118</v>
      </c>
      <c r="D26" s="38">
        <v>13</v>
      </c>
      <c r="E26" s="122">
        <v>371</v>
      </c>
      <c r="F26" s="122">
        <v>0</v>
      </c>
      <c r="G26" s="122">
        <v>116</v>
      </c>
      <c r="H26" s="122">
        <v>0</v>
      </c>
      <c r="I26" s="122"/>
      <c r="J26" s="123">
        <v>0</v>
      </c>
      <c r="K26" s="122">
        <v>-739</v>
      </c>
      <c r="L26" s="122">
        <f t="shared" si="1"/>
        <v>6</v>
      </c>
      <c r="M26" s="122">
        <v>988</v>
      </c>
      <c r="N26" s="188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88"/>
    </row>
    <row r="28" spans="2:14" x14ac:dyDescent="0.2">
      <c r="B28" s="89"/>
      <c r="C28" s="17" t="s">
        <v>120</v>
      </c>
      <c r="D28" s="38">
        <v>15</v>
      </c>
      <c r="E28" s="122">
        <v>876031</v>
      </c>
      <c r="F28" s="122">
        <v>63279</v>
      </c>
      <c r="G28" s="122">
        <v>50618</v>
      </c>
      <c r="H28" s="122">
        <v>0</v>
      </c>
      <c r="I28" s="122"/>
      <c r="J28" s="123">
        <v>498</v>
      </c>
      <c r="K28" s="122">
        <v>-22925</v>
      </c>
      <c r="L28" s="122">
        <f t="shared" si="1"/>
        <v>15656</v>
      </c>
      <c r="M28" s="122">
        <v>769901</v>
      </c>
      <c r="N28" s="188"/>
    </row>
    <row r="29" spans="2:14" x14ac:dyDescent="0.2">
      <c r="B29" s="89"/>
      <c r="C29" s="17" t="s">
        <v>121</v>
      </c>
      <c r="D29" s="38">
        <v>16</v>
      </c>
      <c r="E29" s="122">
        <v>1450</v>
      </c>
      <c r="F29" s="122">
        <v>1</v>
      </c>
      <c r="G29" s="122">
        <v>2</v>
      </c>
      <c r="H29" s="122">
        <v>0</v>
      </c>
      <c r="I29" s="122"/>
      <c r="J29" s="123">
        <v>0</v>
      </c>
      <c r="K29" s="122">
        <v>-14</v>
      </c>
      <c r="L29" s="122">
        <f t="shared" si="1"/>
        <v>-101</v>
      </c>
      <c r="M29" s="122">
        <v>1562</v>
      </c>
      <c r="N29" s="188"/>
    </row>
    <row r="30" spans="2:14" x14ac:dyDescent="0.2">
      <c r="B30" s="89"/>
      <c r="C30" s="17" t="s">
        <v>122</v>
      </c>
      <c r="D30" s="38">
        <v>17</v>
      </c>
      <c r="E30" s="122">
        <v>195414</v>
      </c>
      <c r="F30" s="122">
        <v>43770</v>
      </c>
      <c r="G30" s="122">
        <v>88749</v>
      </c>
      <c r="H30" s="122">
        <v>0</v>
      </c>
      <c r="I30" s="122"/>
      <c r="J30" s="123">
        <v>-4584</v>
      </c>
      <c r="K30" s="122">
        <v>4340</v>
      </c>
      <c r="L30" s="122">
        <f t="shared" si="1"/>
        <v>-11223</v>
      </c>
      <c r="M30" s="122">
        <v>65194</v>
      </c>
      <c r="N30" s="188"/>
    </row>
    <row r="31" spans="2:14" x14ac:dyDescent="0.2">
      <c r="B31" s="89"/>
      <c r="C31" s="17" t="s">
        <v>124</v>
      </c>
      <c r="D31" s="38">
        <v>18</v>
      </c>
      <c r="E31" s="122">
        <v>190131</v>
      </c>
      <c r="F31" s="122">
        <v>7614</v>
      </c>
      <c r="G31" s="122">
        <v>96642</v>
      </c>
      <c r="H31" s="122">
        <v>0</v>
      </c>
      <c r="I31" s="122"/>
      <c r="J31" s="123">
        <v>4137</v>
      </c>
      <c r="K31" s="122">
        <v>21234</v>
      </c>
      <c r="L31" s="122">
        <f t="shared" si="1"/>
        <v>-7480</v>
      </c>
      <c r="M31" s="122">
        <v>76258</v>
      </c>
      <c r="N31" s="188"/>
    </row>
    <row r="32" spans="2:14" x14ac:dyDescent="0.2">
      <c r="B32" s="89"/>
      <c r="C32" s="17" t="s">
        <v>125</v>
      </c>
      <c r="D32" s="38">
        <v>19</v>
      </c>
      <c r="E32" s="122">
        <v>153787</v>
      </c>
      <c r="F32" s="122">
        <v>1433</v>
      </c>
      <c r="G32" s="122">
        <v>82963</v>
      </c>
      <c r="H32" s="122">
        <v>0</v>
      </c>
      <c r="I32" s="122"/>
      <c r="J32" s="123">
        <v>0</v>
      </c>
      <c r="K32" s="122">
        <v>-4156</v>
      </c>
      <c r="L32" s="122">
        <f t="shared" si="1"/>
        <v>15</v>
      </c>
      <c r="M32" s="122">
        <v>73532</v>
      </c>
      <c r="N32" s="188"/>
    </row>
    <row r="33" spans="2:14" x14ac:dyDescent="0.2">
      <c r="B33" s="89"/>
      <c r="C33" s="17" t="s">
        <v>126</v>
      </c>
      <c r="D33" s="38">
        <v>20</v>
      </c>
      <c r="E33" s="122">
        <v>29293</v>
      </c>
      <c r="F33" s="122">
        <v>5782</v>
      </c>
      <c r="G33" s="122">
        <v>14322</v>
      </c>
      <c r="H33" s="122">
        <v>0</v>
      </c>
      <c r="I33" s="122"/>
      <c r="J33" s="123">
        <v>562</v>
      </c>
      <c r="K33" s="122">
        <v>-5352</v>
      </c>
      <c r="L33" s="122">
        <f t="shared" si="1"/>
        <v>3846</v>
      </c>
      <c r="M33" s="122">
        <v>11257</v>
      </c>
      <c r="N33" s="188"/>
    </row>
    <row r="34" spans="2:14" x14ac:dyDescent="0.2">
      <c r="B34" s="89"/>
      <c r="C34" s="17" t="s">
        <v>127</v>
      </c>
      <c r="D34" s="38">
        <v>21</v>
      </c>
      <c r="E34" s="122">
        <v>128004</v>
      </c>
      <c r="F34" s="122">
        <v>0</v>
      </c>
      <c r="G34" s="122">
        <v>5518</v>
      </c>
      <c r="H34" s="122">
        <v>0</v>
      </c>
      <c r="I34" s="122"/>
      <c r="J34" s="123">
        <v>-3062</v>
      </c>
      <c r="K34" s="122">
        <v>22350</v>
      </c>
      <c r="L34" s="122">
        <f t="shared" si="1"/>
        <v>-3100</v>
      </c>
      <c r="M34" s="122">
        <v>100174</v>
      </c>
      <c r="N34" s="188"/>
    </row>
    <row r="35" spans="2:14" x14ac:dyDescent="0.2">
      <c r="B35" s="82" t="s">
        <v>128</v>
      </c>
      <c r="C35" s="132"/>
      <c r="D35" s="133">
        <v>22</v>
      </c>
      <c r="E35" s="127">
        <f>SUM(E12:E34)</f>
        <v>10594548</v>
      </c>
      <c r="F35" s="127">
        <f>SUM(F12:F34)</f>
        <v>377240</v>
      </c>
      <c r="G35" s="127">
        <f>SUM(G12:G34)</f>
        <v>1512099</v>
      </c>
      <c r="H35" s="127">
        <f>SUM(H12:H34)</f>
        <v>126247</v>
      </c>
      <c r="I35" s="127"/>
      <c r="J35" s="128">
        <f>SUM(J12:J34)</f>
        <v>0</v>
      </c>
      <c r="K35" s="129">
        <f>SUM(K12:K34)</f>
        <v>-354360</v>
      </c>
      <c r="L35" s="129">
        <f>SUM(L12:L34)</f>
        <v>90822</v>
      </c>
      <c r="M35" s="127">
        <f>SUM(M12:M34)</f>
        <v>8842500</v>
      </c>
      <c r="N35" s="111"/>
    </row>
    <row r="36" spans="2:14" x14ac:dyDescent="0.2">
      <c r="I36" s="23"/>
      <c r="J36" s="29" t="s">
        <v>153</v>
      </c>
      <c r="M36" s="190"/>
      <c r="N36" s="21"/>
    </row>
    <row r="37" spans="2:14" x14ac:dyDescent="0.2">
      <c r="I37" s="191" t="s">
        <v>49</v>
      </c>
      <c r="J37" s="29"/>
      <c r="K37" s="17" t="s">
        <v>154</v>
      </c>
      <c r="L37" s="17"/>
      <c r="M37" s="122">
        <v>491340</v>
      </c>
      <c r="N37" s="36"/>
    </row>
    <row r="38" spans="2:14" x14ac:dyDescent="0.2">
      <c r="C38" s="67" t="s">
        <v>155</v>
      </c>
      <c r="I38" s="191" t="s">
        <v>49</v>
      </c>
      <c r="J38" s="29"/>
      <c r="K38" s="9" t="s">
        <v>156</v>
      </c>
      <c r="M38" s="122">
        <v>40064</v>
      </c>
      <c r="N38" s="36"/>
    </row>
    <row r="39" spans="2:14" x14ac:dyDescent="0.2">
      <c r="C39" s="67" t="s">
        <v>351</v>
      </c>
      <c r="I39" s="85" t="s">
        <v>35</v>
      </c>
      <c r="J39" s="82" t="s">
        <v>158</v>
      </c>
      <c r="K39" s="192"/>
      <c r="L39" s="83"/>
      <c r="M39" s="127">
        <f>M35-M37-M38</f>
        <v>8311096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502" t="s">
        <v>371</v>
      </c>
      <c r="C1" s="6"/>
      <c r="D1" s="6"/>
      <c r="E1" s="6"/>
      <c r="F1" s="6"/>
      <c r="G1" s="6"/>
      <c r="H1" s="6"/>
      <c r="I1" s="6"/>
      <c r="J1" s="477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160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161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25491</v>
      </c>
      <c r="F11" s="93">
        <v>14207</v>
      </c>
      <c r="G11" s="355">
        <f t="shared" ref="G11:G18" si="0">IF(AND(F11&gt; 0,E11&gt;0,E11&lt;=F11*6),E11/F11*100-100,"-")</f>
        <v>79.425635250228765</v>
      </c>
      <c r="H11" s="93">
        <v>55943</v>
      </c>
      <c r="I11" s="93">
        <v>27365</v>
      </c>
      <c r="J11" s="355">
        <f t="shared" ref="J11:J18" si="1">IF(AND(I11&gt; 0,H11&gt;0,H11&lt;=I11*6),H11/I11*100-100,"-")</f>
        <v>104.43266946829891</v>
      </c>
    </row>
    <row r="12" spans="2:14" x14ac:dyDescent="0.2">
      <c r="B12" s="89"/>
      <c r="C12" s="17" t="s">
        <v>106</v>
      </c>
      <c r="D12" s="38">
        <v>2</v>
      </c>
      <c r="E12" s="93">
        <v>251746</v>
      </c>
      <c r="F12" s="93">
        <v>211362</v>
      </c>
      <c r="G12" s="355">
        <f t="shared" si="0"/>
        <v>19.106556523878467</v>
      </c>
      <c r="H12" s="93">
        <v>515497</v>
      </c>
      <c r="I12" s="93">
        <v>422958</v>
      </c>
      <c r="J12" s="355">
        <f t="shared" si="1"/>
        <v>21.879004534729219</v>
      </c>
    </row>
    <row r="13" spans="2:14" x14ac:dyDescent="0.2">
      <c r="B13" s="89"/>
      <c r="C13" s="17" t="s">
        <v>107</v>
      </c>
      <c r="D13" s="38">
        <v>3</v>
      </c>
      <c r="E13" s="93">
        <v>227249</v>
      </c>
      <c r="F13" s="93">
        <v>159751</v>
      </c>
      <c r="G13" s="355">
        <f t="shared" si="0"/>
        <v>42.25200468228681</v>
      </c>
      <c r="H13" s="93">
        <v>424015</v>
      </c>
      <c r="I13" s="93">
        <v>338699</v>
      </c>
      <c r="J13" s="355">
        <f t="shared" si="1"/>
        <v>25.189327396892239</v>
      </c>
    </row>
    <row r="14" spans="2:14" x14ac:dyDescent="0.2">
      <c r="B14" s="89"/>
      <c r="C14" s="17" t="s">
        <v>108</v>
      </c>
      <c r="D14" s="38">
        <v>4</v>
      </c>
      <c r="E14" s="93">
        <v>565961</v>
      </c>
      <c r="F14" s="93">
        <v>493711</v>
      </c>
      <c r="G14" s="355">
        <f t="shared" si="0"/>
        <v>14.634067298480289</v>
      </c>
      <c r="H14" s="93">
        <v>1109487</v>
      </c>
      <c r="I14" s="93">
        <v>1017333</v>
      </c>
      <c r="J14" s="355">
        <f t="shared" si="1"/>
        <v>9.0583909103508802</v>
      </c>
    </row>
    <row r="15" spans="2:14" x14ac:dyDescent="0.2">
      <c r="B15" s="89"/>
      <c r="C15" s="17" t="s">
        <v>109</v>
      </c>
      <c r="D15" s="38">
        <v>5</v>
      </c>
      <c r="E15" s="93">
        <v>120688</v>
      </c>
      <c r="F15" s="93">
        <v>88921</v>
      </c>
      <c r="G15" s="355">
        <f t="shared" si="0"/>
        <v>35.724969354820558</v>
      </c>
      <c r="H15" s="93">
        <v>221075</v>
      </c>
      <c r="I15" s="93">
        <v>176659</v>
      </c>
      <c r="J15" s="355">
        <f t="shared" si="1"/>
        <v>25.142223153080238</v>
      </c>
    </row>
    <row r="16" spans="2:14" x14ac:dyDescent="0.2">
      <c r="B16" s="89"/>
      <c r="C16" s="17" t="s">
        <v>110</v>
      </c>
      <c r="D16" s="38">
        <v>6</v>
      </c>
      <c r="E16" s="93">
        <v>1908</v>
      </c>
      <c r="F16" s="93">
        <v>9293</v>
      </c>
      <c r="G16" s="355">
        <f t="shared" si="0"/>
        <v>-79.468417088130849</v>
      </c>
      <c r="H16" s="93">
        <v>31421</v>
      </c>
      <c r="I16" s="93">
        <v>12126</v>
      </c>
      <c r="J16" s="355">
        <f t="shared" si="1"/>
        <v>159.12089724558797</v>
      </c>
    </row>
    <row r="17" spans="2:10" x14ac:dyDescent="0.2">
      <c r="B17" s="89"/>
      <c r="C17" s="17" t="s">
        <v>111</v>
      </c>
      <c r="D17" s="38">
        <v>7</v>
      </c>
      <c r="E17" s="93">
        <v>104645</v>
      </c>
      <c r="F17" s="93">
        <v>109081</v>
      </c>
      <c r="G17" s="355">
        <f t="shared" si="0"/>
        <v>-4.0667027254975636</v>
      </c>
      <c r="H17" s="93">
        <v>227684</v>
      </c>
      <c r="I17" s="93">
        <v>255288</v>
      </c>
      <c r="J17" s="355">
        <f t="shared" si="1"/>
        <v>-10.812885838738993</v>
      </c>
    </row>
    <row r="18" spans="2:10" x14ac:dyDescent="0.2">
      <c r="B18" s="105"/>
      <c r="C18" s="17" t="s">
        <v>112</v>
      </c>
      <c r="D18" s="38">
        <v>8</v>
      </c>
      <c r="E18" s="93">
        <v>106250</v>
      </c>
      <c r="F18" s="93">
        <v>176866</v>
      </c>
      <c r="G18" s="355">
        <f t="shared" si="0"/>
        <v>-39.926271866837041</v>
      </c>
      <c r="H18" s="93">
        <v>175412</v>
      </c>
      <c r="I18" s="93">
        <v>303843</v>
      </c>
      <c r="J18" s="355">
        <f t="shared" si="1"/>
        <v>-42.268869119907315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12262</v>
      </c>
      <c r="F21" s="93">
        <v>16215</v>
      </c>
      <c r="G21" s="355">
        <f t="shared" ref="G21:G34" si="2">IF(AND(F21&gt; 0,E21&gt;0,E21&lt;=F21*6),E21/F21*100-100,"-")</f>
        <v>-24.378661732963309</v>
      </c>
      <c r="H21" s="93">
        <v>28872</v>
      </c>
      <c r="I21" s="93">
        <v>28663</v>
      </c>
      <c r="J21" s="355">
        <f t="shared" ref="J21:J34" si="3">IF(AND(I21&gt; 0,H21&gt;0,H21&lt;=I21*6),H21/I21*100-100,"-")</f>
        <v>0.72916303248089775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8374</v>
      </c>
      <c r="F23" s="93">
        <v>6452</v>
      </c>
      <c r="G23" s="355">
        <f t="shared" si="2"/>
        <v>29.789212647241158</v>
      </c>
      <c r="H23" s="93">
        <v>33226</v>
      </c>
      <c r="I23" s="93">
        <v>14095</v>
      </c>
      <c r="J23" s="355">
        <f t="shared" si="3"/>
        <v>135.7289819084782</v>
      </c>
    </row>
    <row r="24" spans="2:10" x14ac:dyDescent="0.2">
      <c r="B24" s="89"/>
      <c r="C24" s="17" t="s">
        <v>117</v>
      </c>
      <c r="D24" s="38">
        <v>12</v>
      </c>
      <c r="E24" s="93">
        <v>3956</v>
      </c>
      <c r="F24" s="93">
        <v>4139</v>
      </c>
      <c r="G24" s="355">
        <f t="shared" si="2"/>
        <v>-4.421357815897565</v>
      </c>
      <c r="H24" s="93">
        <v>24802</v>
      </c>
      <c r="I24" s="93">
        <v>8805</v>
      </c>
      <c r="J24" s="355">
        <f t="shared" si="3"/>
        <v>181.68086314593978</v>
      </c>
    </row>
    <row r="25" spans="2:10" x14ac:dyDescent="0.2">
      <c r="B25" s="89"/>
      <c r="C25" s="17" t="s">
        <v>118</v>
      </c>
      <c r="D25" s="38">
        <v>13</v>
      </c>
      <c r="E25" s="93">
        <v>116</v>
      </c>
      <c r="F25" s="93">
        <v>131</v>
      </c>
      <c r="G25" s="355">
        <f t="shared" si="2"/>
        <v>-11.450381679389309</v>
      </c>
      <c r="H25" s="93">
        <v>233</v>
      </c>
      <c r="I25" s="93">
        <v>233</v>
      </c>
      <c r="J25" s="355">
        <f t="shared" si="3"/>
        <v>0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113897</v>
      </c>
      <c r="F27" s="93">
        <v>105430</v>
      </c>
      <c r="G27" s="355">
        <f t="shared" si="2"/>
        <v>8.0309209902304843</v>
      </c>
      <c r="H27" s="93">
        <v>253466</v>
      </c>
      <c r="I27" s="93">
        <v>227215</v>
      </c>
      <c r="J27" s="355">
        <f t="shared" si="3"/>
        <v>11.553374557137516</v>
      </c>
    </row>
    <row r="28" spans="2:10" x14ac:dyDescent="0.2">
      <c r="B28" s="89"/>
      <c r="C28" s="17" t="s">
        <v>121</v>
      </c>
      <c r="D28" s="38">
        <v>16</v>
      </c>
      <c r="E28" s="93">
        <v>3</v>
      </c>
      <c r="F28" s="93">
        <v>19</v>
      </c>
      <c r="G28" s="355">
        <f t="shared" si="2"/>
        <v>-84.21052631578948</v>
      </c>
      <c r="H28" s="93">
        <v>5</v>
      </c>
      <c r="I28" s="93">
        <v>44</v>
      </c>
      <c r="J28" s="355">
        <f t="shared" si="3"/>
        <v>-88.63636363636364</v>
      </c>
    </row>
    <row r="29" spans="2:10" x14ac:dyDescent="0.2">
      <c r="B29" s="89"/>
      <c r="C29" s="17" t="s">
        <v>122</v>
      </c>
      <c r="D29" s="38">
        <v>17</v>
      </c>
      <c r="E29" s="93">
        <v>132519</v>
      </c>
      <c r="F29" s="93">
        <v>133643</v>
      </c>
      <c r="G29" s="355">
        <f t="shared" si="2"/>
        <v>-0.84104666911099457</v>
      </c>
      <c r="H29" s="93">
        <v>265273</v>
      </c>
      <c r="I29" s="93">
        <v>282434</v>
      </c>
      <c r="J29" s="355">
        <f t="shared" si="3"/>
        <v>-6.0761098168067633</v>
      </c>
    </row>
    <row r="30" spans="2:10" x14ac:dyDescent="0.2">
      <c r="B30" s="89"/>
      <c r="C30" s="17" t="s">
        <v>124</v>
      </c>
      <c r="D30" s="38">
        <v>18</v>
      </c>
      <c r="E30" s="93">
        <v>104256</v>
      </c>
      <c r="F30" s="93">
        <v>96458</v>
      </c>
      <c r="G30" s="355">
        <f t="shared" si="2"/>
        <v>8.0843475916979344</v>
      </c>
      <c r="H30" s="93">
        <v>184046</v>
      </c>
      <c r="I30" s="93">
        <v>206648</v>
      </c>
      <c r="J30" s="355">
        <f t="shared" si="3"/>
        <v>-10.937439510665484</v>
      </c>
    </row>
    <row r="31" spans="2:10" x14ac:dyDescent="0.2">
      <c r="B31" s="89"/>
      <c r="C31" s="17" t="s">
        <v>125</v>
      </c>
      <c r="D31" s="38">
        <v>19</v>
      </c>
      <c r="E31" s="93">
        <v>84396</v>
      </c>
      <c r="F31" s="93">
        <v>73117</v>
      </c>
      <c r="G31" s="355">
        <f t="shared" si="2"/>
        <v>15.425961130790384</v>
      </c>
      <c r="H31" s="93">
        <v>167212</v>
      </c>
      <c r="I31" s="93">
        <v>128377</v>
      </c>
      <c r="J31" s="355">
        <f t="shared" si="3"/>
        <v>30.250745850113333</v>
      </c>
    </row>
    <row r="32" spans="2:10" x14ac:dyDescent="0.2">
      <c r="B32" s="89"/>
      <c r="C32" s="17" t="s">
        <v>126</v>
      </c>
      <c r="D32" s="38">
        <v>20</v>
      </c>
      <c r="E32" s="93">
        <v>20104</v>
      </c>
      <c r="F32" s="93">
        <v>21471</v>
      </c>
      <c r="G32" s="355">
        <f t="shared" si="2"/>
        <v>-6.3667272134507016</v>
      </c>
      <c r="H32" s="93">
        <v>42623</v>
      </c>
      <c r="I32" s="93">
        <v>44826</v>
      </c>
      <c r="J32" s="355">
        <f t="shared" si="3"/>
        <v>-4.914558515147462</v>
      </c>
    </row>
    <row r="33" spans="2:10" x14ac:dyDescent="0.2">
      <c r="B33" s="89"/>
      <c r="C33" s="17" t="s">
        <v>127</v>
      </c>
      <c r="D33" s="38">
        <v>21</v>
      </c>
      <c r="E33" s="93">
        <v>5518</v>
      </c>
      <c r="F33" s="93">
        <v>10267</v>
      </c>
      <c r="G33" s="355">
        <f t="shared" si="2"/>
        <v>-46.254991721048022</v>
      </c>
      <c r="H33" s="93">
        <v>18183</v>
      </c>
      <c r="I33" s="93">
        <v>20248</v>
      </c>
      <c r="J33" s="355">
        <f t="shared" si="3"/>
        <v>-10.198538127222449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1889339</v>
      </c>
      <c r="F34" s="129">
        <f>SUM(F11:F33)</f>
        <v>1730534</v>
      </c>
      <c r="G34" s="357">
        <f t="shared" si="2"/>
        <v>9.1766472083183714</v>
      </c>
      <c r="H34" s="75">
        <f>SUM(H11:H33)</f>
        <v>3778475</v>
      </c>
      <c r="I34" s="75">
        <f>SUM(I11:I33)</f>
        <v>3515859</v>
      </c>
      <c r="J34" s="357">
        <f t="shared" si="3"/>
        <v>7.4694690543619657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162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355" t="str">
        <f t="shared" ref="G11:G18" si="0">IF(AND(F11&gt; 0,E11&gt;0,E11&lt;=F11*6),E11/F11*100-100,"-")</f>
        <v>-</v>
      </c>
      <c r="H11" s="93">
        <v>0</v>
      </c>
      <c r="I11" s="93">
        <v>0</v>
      </c>
      <c r="J11" s="35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355" t="str">
        <f t="shared" si="0"/>
        <v>-</v>
      </c>
      <c r="H12" s="93">
        <v>0</v>
      </c>
      <c r="I12" s="93">
        <v>0</v>
      </c>
      <c r="J12" s="35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355" t="str">
        <f t="shared" si="0"/>
        <v>-</v>
      </c>
      <c r="H13" s="93">
        <v>0</v>
      </c>
      <c r="I13" s="93">
        <v>0</v>
      </c>
      <c r="J13" s="35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355" t="str">
        <f t="shared" si="0"/>
        <v>-</v>
      </c>
      <c r="H14" s="93">
        <v>0</v>
      </c>
      <c r="I14" s="93">
        <v>0</v>
      </c>
      <c r="J14" s="35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47077</v>
      </c>
      <c r="F15" s="93">
        <v>44059</v>
      </c>
      <c r="G15" s="355">
        <f t="shared" si="0"/>
        <v>6.8499058081209228</v>
      </c>
      <c r="H15" s="93">
        <v>98512</v>
      </c>
      <c r="I15" s="93">
        <v>98494</v>
      </c>
      <c r="J15" s="355">
        <f t="shared" si="1"/>
        <v>1.8275224886792785E-2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355" t="str">
        <f t="shared" si="0"/>
        <v>-</v>
      </c>
      <c r="H16" s="93">
        <v>0</v>
      </c>
      <c r="I16" s="93">
        <v>0</v>
      </c>
      <c r="J16" s="35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79170</v>
      </c>
      <c r="F17" s="93">
        <v>76906</v>
      </c>
      <c r="G17" s="355">
        <f t="shared" si="0"/>
        <v>2.9438535354848767</v>
      </c>
      <c r="H17" s="93">
        <v>164041</v>
      </c>
      <c r="I17" s="93">
        <v>146003</v>
      </c>
      <c r="J17" s="355">
        <f t="shared" si="1"/>
        <v>12.354540660123419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355" t="str">
        <f t="shared" si="0"/>
        <v>-</v>
      </c>
      <c r="H18" s="93">
        <v>0</v>
      </c>
      <c r="I18" s="93">
        <v>0</v>
      </c>
      <c r="J18" s="35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355" t="str">
        <f t="shared" ref="G21:G34" si="2">IF(AND(F21&gt; 0,E21&gt;0,E21&lt;=F21*6),E21/F21*100-100,"-")</f>
        <v>-</v>
      </c>
      <c r="H21" s="93">
        <v>0</v>
      </c>
      <c r="I21" s="93">
        <v>0</v>
      </c>
      <c r="J21" s="35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355" t="str">
        <f t="shared" si="2"/>
        <v>-</v>
      </c>
      <c r="H23" s="93">
        <v>0</v>
      </c>
      <c r="I23" s="93">
        <v>0</v>
      </c>
      <c r="J23" s="35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355" t="str">
        <f t="shared" si="2"/>
        <v>-</v>
      </c>
      <c r="H24" s="93">
        <v>0</v>
      </c>
      <c r="I24" s="93">
        <v>0</v>
      </c>
      <c r="J24" s="35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355" t="str">
        <f t="shared" si="2"/>
        <v>-</v>
      </c>
      <c r="H27" s="93">
        <v>0</v>
      </c>
      <c r="I27" s="93">
        <v>0</v>
      </c>
      <c r="J27" s="35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355" t="str">
        <f t="shared" si="2"/>
        <v>-</v>
      </c>
      <c r="H28" s="93">
        <v>0</v>
      </c>
      <c r="I28" s="93">
        <v>0</v>
      </c>
      <c r="J28" s="35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355" t="str">
        <f t="shared" si="2"/>
        <v>-</v>
      </c>
      <c r="H29" s="93">
        <v>0</v>
      </c>
      <c r="I29" s="93">
        <v>0</v>
      </c>
      <c r="J29" s="35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355" t="str">
        <f t="shared" si="2"/>
        <v>-</v>
      </c>
      <c r="H30" s="93">
        <v>0</v>
      </c>
      <c r="I30" s="93">
        <v>0</v>
      </c>
      <c r="J30" s="35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355" t="str">
        <f t="shared" si="2"/>
        <v>-</v>
      </c>
      <c r="H31" s="93">
        <v>0</v>
      </c>
      <c r="I31" s="93">
        <v>0</v>
      </c>
      <c r="J31" s="35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355" t="str">
        <f t="shared" si="2"/>
        <v>-</v>
      </c>
      <c r="H32" s="93">
        <v>0</v>
      </c>
      <c r="I32" s="93">
        <v>0</v>
      </c>
      <c r="J32" s="35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355" t="str">
        <f t="shared" si="2"/>
        <v>-</v>
      </c>
      <c r="H33" s="93">
        <v>0</v>
      </c>
      <c r="I33" s="93">
        <v>0</v>
      </c>
      <c r="J33" s="35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126247</v>
      </c>
      <c r="F34" s="129">
        <f>SUM(F11:F33)</f>
        <v>120965</v>
      </c>
      <c r="G34" s="357">
        <f t="shared" si="2"/>
        <v>4.3665523085189903</v>
      </c>
      <c r="H34" s="75">
        <f>SUM(H11:H33)</f>
        <v>262553</v>
      </c>
      <c r="I34" s="75">
        <f>SUM(I11:I33)</f>
        <v>244497</v>
      </c>
      <c r="J34" s="357">
        <f t="shared" si="3"/>
        <v>7.3849576886424018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354"/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476" t="str">
        <f>INDEX(rP1.Inhalte,22,1)</f>
        <v>zurück zum Inhaltsverzeichnis</v>
      </c>
      <c r="M1" s="485"/>
      <c r="N1" s="485"/>
    </row>
    <row r="2" spans="1:14" ht="0.95" customHeight="1" x14ac:dyDescent="0.2"/>
    <row r="3" spans="1:14" ht="12" customHeight="1" x14ac:dyDescent="0.2">
      <c r="B3" s="9" t="s">
        <v>163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164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165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93"/>
      <c r="G8" s="32"/>
      <c r="H8" s="33" t="s">
        <v>18</v>
      </c>
      <c r="I8" s="34" t="s">
        <v>0</v>
      </c>
      <c r="J8" s="193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78"/>
      <c r="F10" s="33"/>
      <c r="G10" s="33"/>
      <c r="H10" s="33"/>
      <c r="I10" s="178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371">
        <v>968658</v>
      </c>
      <c r="F11" s="123"/>
      <c r="G11" s="123">
        <v>1114356</v>
      </c>
      <c r="H11" s="355">
        <f>IF(AND(G11&gt; 0,E11&gt;0,E11&lt;=G11*6),E11/G11*100-100,"-")</f>
        <v>-13.074636830599914</v>
      </c>
      <c r="I11" s="187">
        <v>1976218</v>
      </c>
      <c r="J11" s="123"/>
      <c r="K11" s="123">
        <v>2339897</v>
      </c>
      <c r="L11" s="355">
        <f t="shared" ref="L11:L18" si="0">IF(AND(K11&gt; 0,I11&gt;0,I11&lt;=K11*6),I11/K11*100-100,"-")</f>
        <v>-15.54252174347846</v>
      </c>
    </row>
    <row r="12" spans="1:14" x14ac:dyDescent="0.2">
      <c r="B12" s="89"/>
      <c r="C12" s="17" t="s">
        <v>106</v>
      </c>
      <c r="D12" s="38">
        <v>2</v>
      </c>
      <c r="E12" s="371">
        <v>1376084</v>
      </c>
      <c r="F12" s="195" t="s">
        <v>123</v>
      </c>
      <c r="G12" s="123">
        <v>1285061</v>
      </c>
      <c r="H12" s="355">
        <f t="shared" ref="H12:H18" si="1">IF(AND(G12&gt; 0,E12&gt;0,E12&lt;=G12*6),E12/G12*100-100,"-")</f>
        <v>7.0831657018616312</v>
      </c>
      <c r="I12" s="187">
        <v>2848193</v>
      </c>
      <c r="J12" s="196" t="s">
        <v>168</v>
      </c>
      <c r="K12" s="123">
        <v>2646676</v>
      </c>
      <c r="L12" s="355">
        <f t="shared" si="0"/>
        <v>7.6139655930684427</v>
      </c>
    </row>
    <row r="13" spans="1:14" x14ac:dyDescent="0.2">
      <c r="B13" s="89"/>
      <c r="C13" s="17" t="s">
        <v>107</v>
      </c>
      <c r="D13" s="38">
        <v>3</v>
      </c>
      <c r="E13" s="371">
        <v>308764</v>
      </c>
      <c r="F13" s="123"/>
      <c r="G13" s="123">
        <v>295957</v>
      </c>
      <c r="H13" s="355">
        <f t="shared" si="1"/>
        <v>4.3273178198184041</v>
      </c>
      <c r="I13" s="187">
        <v>647351</v>
      </c>
      <c r="J13" s="197"/>
      <c r="K13" s="123">
        <v>617612</v>
      </c>
      <c r="L13" s="355">
        <f t="shared" si="0"/>
        <v>4.8151590318840931</v>
      </c>
    </row>
    <row r="14" spans="1:14" x14ac:dyDescent="0.2">
      <c r="B14" s="89"/>
      <c r="C14" s="17" t="s">
        <v>108</v>
      </c>
      <c r="D14" s="38">
        <v>4</v>
      </c>
      <c r="E14" s="371">
        <v>2938156</v>
      </c>
      <c r="F14" s="123"/>
      <c r="G14" s="123">
        <v>2959713</v>
      </c>
      <c r="H14" s="355">
        <f t="shared" si="1"/>
        <v>-0.72834764722119871</v>
      </c>
      <c r="I14" s="187">
        <v>5746118</v>
      </c>
      <c r="J14" s="197"/>
      <c r="K14" s="123">
        <v>5919816</v>
      </c>
      <c r="L14" s="355">
        <f t="shared" si="0"/>
        <v>-2.9341790352943349</v>
      </c>
    </row>
    <row r="15" spans="1:14" x14ac:dyDescent="0.2">
      <c r="B15" s="89"/>
      <c r="C15" s="17" t="s">
        <v>109</v>
      </c>
      <c r="D15" s="38">
        <v>5</v>
      </c>
      <c r="E15" s="371">
        <v>1495799</v>
      </c>
      <c r="F15" s="195" t="s">
        <v>167</v>
      </c>
      <c r="G15" s="123">
        <v>1445591</v>
      </c>
      <c r="H15" s="355">
        <f t="shared" si="1"/>
        <v>3.4731815568857343</v>
      </c>
      <c r="I15" s="187">
        <v>2739876</v>
      </c>
      <c r="J15" s="195" t="s">
        <v>352</v>
      </c>
      <c r="K15" s="123">
        <v>3317217</v>
      </c>
      <c r="L15" s="355">
        <f t="shared" si="0"/>
        <v>-17.404378429267666</v>
      </c>
    </row>
    <row r="16" spans="1:14" x14ac:dyDescent="0.2">
      <c r="B16" s="89"/>
      <c r="C16" s="17" t="s">
        <v>110</v>
      </c>
      <c r="D16" s="38">
        <v>6</v>
      </c>
      <c r="E16" s="371">
        <v>90197</v>
      </c>
      <c r="F16" s="123"/>
      <c r="G16" s="123">
        <v>40085</v>
      </c>
      <c r="H16" s="355">
        <f t="shared" si="1"/>
        <v>125.01434451789945</v>
      </c>
      <c r="I16" s="187">
        <v>173890</v>
      </c>
      <c r="J16" s="197"/>
      <c r="K16" s="123">
        <v>78046</v>
      </c>
      <c r="L16" s="355">
        <f t="shared" si="0"/>
        <v>122.80449991030929</v>
      </c>
    </row>
    <row r="17" spans="2:12" x14ac:dyDescent="0.2">
      <c r="B17" s="89"/>
      <c r="C17" s="17" t="s">
        <v>111</v>
      </c>
      <c r="D17" s="38">
        <v>7</v>
      </c>
      <c r="E17" s="371">
        <v>92271</v>
      </c>
      <c r="F17" s="195" t="s">
        <v>166</v>
      </c>
      <c r="G17" s="123">
        <v>128332</v>
      </c>
      <c r="H17" s="355">
        <f t="shared" si="1"/>
        <v>-28.099772465168471</v>
      </c>
      <c r="I17" s="187">
        <v>96092</v>
      </c>
      <c r="J17" s="196" t="s">
        <v>353</v>
      </c>
      <c r="K17" s="123">
        <v>314680</v>
      </c>
      <c r="L17" s="355">
        <f t="shared" si="0"/>
        <v>-69.463582051607972</v>
      </c>
    </row>
    <row r="18" spans="2:12" x14ac:dyDescent="0.2">
      <c r="B18" s="105"/>
      <c r="C18" s="17" t="s">
        <v>112</v>
      </c>
      <c r="D18" s="38">
        <v>8</v>
      </c>
      <c r="E18" s="371">
        <v>112220</v>
      </c>
      <c r="F18" s="123"/>
      <c r="G18" s="123">
        <v>102559</v>
      </c>
      <c r="H18" s="355">
        <f t="shared" si="1"/>
        <v>9.4199436421962019</v>
      </c>
      <c r="I18" s="187">
        <v>223825</v>
      </c>
      <c r="J18" s="197"/>
      <c r="K18" s="123">
        <v>216434</v>
      </c>
      <c r="L18" s="355">
        <f t="shared" si="0"/>
        <v>3.4148978441464806</v>
      </c>
    </row>
    <row r="19" spans="2:12" ht="3.95" customHeight="1" x14ac:dyDescent="0.2">
      <c r="B19" s="105"/>
      <c r="C19" s="17"/>
      <c r="D19" s="38"/>
      <c r="E19" s="371"/>
      <c r="F19" s="123"/>
      <c r="G19" s="123"/>
      <c r="H19" s="46"/>
      <c r="I19" s="187"/>
      <c r="J19" s="197"/>
      <c r="K19" s="123"/>
      <c r="L19" s="194"/>
    </row>
    <row r="20" spans="2:12" ht="12" customHeight="1" x14ac:dyDescent="0.2">
      <c r="B20" s="89" t="s">
        <v>113</v>
      </c>
      <c r="D20" s="23"/>
      <c r="E20" s="310" t="s">
        <v>0</v>
      </c>
      <c r="F20" s="125"/>
      <c r="G20" s="125"/>
      <c r="H20" s="199"/>
      <c r="I20" s="11"/>
      <c r="J20" s="200"/>
      <c r="K20" s="125"/>
      <c r="L20" s="199"/>
    </row>
    <row r="21" spans="2:12" ht="12" customHeight="1" x14ac:dyDescent="0.2">
      <c r="B21" s="89"/>
      <c r="C21" s="17" t="s">
        <v>114</v>
      </c>
      <c r="D21" s="92">
        <v>9</v>
      </c>
      <c r="E21" s="371">
        <v>296434</v>
      </c>
      <c r="F21" s="123"/>
      <c r="G21" s="123">
        <v>327477</v>
      </c>
      <c r="H21" s="355">
        <f t="shared" ref="H21:H36" si="2">IF(AND(G21&gt; 0,E21&gt;0,E21&lt;=G21*6),E21/G21*100-100,"-")</f>
        <v>-9.4794443579243648</v>
      </c>
      <c r="I21" s="187">
        <v>609768</v>
      </c>
      <c r="J21" s="123"/>
      <c r="K21" s="123">
        <v>620687</v>
      </c>
      <c r="L21" s="355">
        <f t="shared" ref="L21:L36" si="3">IF(AND(K21&gt; 0,I21&gt;0,I21&lt;=K21*6),I21/K21*100-100,"-")</f>
        <v>-1.7591797476022606</v>
      </c>
    </row>
    <row r="22" spans="2:12" x14ac:dyDescent="0.2">
      <c r="B22" s="89"/>
      <c r="C22" s="17" t="s">
        <v>115</v>
      </c>
      <c r="D22" s="38">
        <v>10</v>
      </c>
      <c r="E22" s="371">
        <v>39714</v>
      </c>
      <c r="F22" s="123"/>
      <c r="G22" s="123">
        <v>34544</v>
      </c>
      <c r="H22" s="355">
        <f t="shared" si="2"/>
        <v>14.966419638721632</v>
      </c>
      <c r="I22" s="187">
        <v>80806</v>
      </c>
      <c r="J22" s="197"/>
      <c r="K22" s="123">
        <v>67746</v>
      </c>
      <c r="L22" s="355">
        <f t="shared" si="3"/>
        <v>19.277890945590897</v>
      </c>
    </row>
    <row r="23" spans="2:12" x14ac:dyDescent="0.2">
      <c r="B23" s="89"/>
      <c r="C23" s="17" t="s">
        <v>116</v>
      </c>
      <c r="D23" s="38">
        <v>11</v>
      </c>
      <c r="E23" s="371">
        <v>11905</v>
      </c>
      <c r="F23" s="123"/>
      <c r="G23" s="123">
        <v>11603</v>
      </c>
      <c r="H23" s="355">
        <f t="shared" si="2"/>
        <v>2.602775144359228</v>
      </c>
      <c r="I23" s="187">
        <v>23210</v>
      </c>
      <c r="J23" s="197"/>
      <c r="K23" s="123">
        <v>18310</v>
      </c>
      <c r="L23" s="355">
        <f t="shared" si="3"/>
        <v>26.761332605133802</v>
      </c>
    </row>
    <row r="24" spans="2:12" x14ac:dyDescent="0.2">
      <c r="B24" s="89"/>
      <c r="C24" s="17" t="s">
        <v>117</v>
      </c>
      <c r="D24" s="38">
        <v>12</v>
      </c>
      <c r="E24" s="371">
        <v>13432</v>
      </c>
      <c r="F24" s="123"/>
      <c r="G24" s="123">
        <v>11615</v>
      </c>
      <c r="H24" s="355">
        <f t="shared" si="2"/>
        <v>15.643564356435633</v>
      </c>
      <c r="I24" s="187">
        <v>26149</v>
      </c>
      <c r="J24" s="197"/>
      <c r="K24" s="123">
        <v>22459</v>
      </c>
      <c r="L24" s="355">
        <f t="shared" si="3"/>
        <v>16.429938999955482</v>
      </c>
    </row>
    <row r="25" spans="2:12" x14ac:dyDescent="0.2">
      <c r="B25" s="89"/>
      <c r="C25" s="17" t="s">
        <v>118</v>
      </c>
      <c r="D25" s="38">
        <v>13</v>
      </c>
      <c r="E25" s="371">
        <v>988</v>
      </c>
      <c r="F25" s="123"/>
      <c r="G25" s="123">
        <v>454</v>
      </c>
      <c r="H25" s="355">
        <f t="shared" si="2"/>
        <v>117.62114537444936</v>
      </c>
      <c r="I25" s="187">
        <v>1402</v>
      </c>
      <c r="J25" s="197"/>
      <c r="K25" s="123">
        <v>753</v>
      </c>
      <c r="L25" s="355">
        <f t="shared" si="3"/>
        <v>86.18857901726426</v>
      </c>
    </row>
    <row r="26" spans="2:12" x14ac:dyDescent="0.2">
      <c r="B26" s="89"/>
      <c r="C26" s="17" t="s">
        <v>119</v>
      </c>
      <c r="D26" s="38">
        <v>14</v>
      </c>
      <c r="E26" s="371">
        <v>0</v>
      </c>
      <c r="F26" s="123"/>
      <c r="G26" s="123">
        <v>0</v>
      </c>
      <c r="H26" s="355" t="str">
        <f t="shared" si="2"/>
        <v>-</v>
      </c>
      <c r="I26" s="187">
        <v>0</v>
      </c>
      <c r="J26" s="197"/>
      <c r="K26" s="123">
        <v>0</v>
      </c>
      <c r="L26" s="35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371">
        <v>769901</v>
      </c>
      <c r="F27" s="123"/>
      <c r="G27" s="123">
        <v>746009</v>
      </c>
      <c r="H27" s="355">
        <f t="shared" si="2"/>
        <v>3.2026423273713931</v>
      </c>
      <c r="I27" s="187">
        <v>1517077</v>
      </c>
      <c r="J27" s="197"/>
      <c r="K27" s="123">
        <v>1519297</v>
      </c>
      <c r="L27" s="355">
        <f t="shared" si="3"/>
        <v>-0.14612021217708104</v>
      </c>
    </row>
    <row r="28" spans="2:12" x14ac:dyDescent="0.2">
      <c r="B28" s="89"/>
      <c r="C28" s="17" t="s">
        <v>121</v>
      </c>
      <c r="D28" s="38">
        <v>16</v>
      </c>
      <c r="E28" s="371">
        <v>1562</v>
      </c>
      <c r="F28" s="123"/>
      <c r="G28" s="123">
        <v>1218</v>
      </c>
      <c r="H28" s="355">
        <f t="shared" si="2"/>
        <v>28.243021346469618</v>
      </c>
      <c r="I28" s="187">
        <v>3206</v>
      </c>
      <c r="J28" s="197"/>
      <c r="K28" s="123">
        <v>3021</v>
      </c>
      <c r="L28" s="355">
        <f t="shared" si="3"/>
        <v>6.1238000662032306</v>
      </c>
    </row>
    <row r="29" spans="2:12" x14ac:dyDescent="0.2">
      <c r="B29" s="89"/>
      <c r="C29" s="17" t="s">
        <v>122</v>
      </c>
      <c r="D29" s="38">
        <v>17</v>
      </c>
      <c r="E29" s="371">
        <v>65194</v>
      </c>
      <c r="F29" s="123"/>
      <c r="G29" s="123">
        <v>69777</v>
      </c>
      <c r="H29" s="355">
        <f t="shared" si="2"/>
        <v>-6.5680668415093777</v>
      </c>
      <c r="I29" s="187">
        <v>152447</v>
      </c>
      <c r="J29" s="197"/>
      <c r="K29" s="123">
        <v>143774</v>
      </c>
      <c r="L29" s="355">
        <f t="shared" si="3"/>
        <v>6.0323841584709328</v>
      </c>
    </row>
    <row r="30" spans="2:12" x14ac:dyDescent="0.2">
      <c r="B30" s="89"/>
      <c r="C30" s="17" t="s">
        <v>124</v>
      </c>
      <c r="D30" s="38">
        <v>18</v>
      </c>
      <c r="E30" s="371">
        <v>76258</v>
      </c>
      <c r="F30" s="123"/>
      <c r="G30" s="123">
        <v>75240</v>
      </c>
      <c r="H30" s="355">
        <f t="shared" si="2"/>
        <v>1.3530037214247699</v>
      </c>
      <c r="I30" s="187">
        <v>120894</v>
      </c>
      <c r="J30" s="197"/>
      <c r="K30" s="123">
        <v>99895</v>
      </c>
      <c r="L30" s="355">
        <f t="shared" si="3"/>
        <v>21.021072125732005</v>
      </c>
    </row>
    <row r="31" spans="2:12" x14ac:dyDescent="0.2">
      <c r="B31" s="89"/>
      <c r="C31" s="17" t="s">
        <v>125</v>
      </c>
      <c r="D31" s="38">
        <v>19</v>
      </c>
      <c r="E31" s="371">
        <v>73532</v>
      </c>
      <c r="F31" s="123"/>
      <c r="G31" s="123">
        <v>123608</v>
      </c>
      <c r="H31" s="355">
        <f t="shared" si="2"/>
        <v>-40.511940974694191</v>
      </c>
      <c r="I31" s="187">
        <v>187540</v>
      </c>
      <c r="J31" s="197"/>
      <c r="K31" s="123">
        <v>213990</v>
      </c>
      <c r="L31" s="355">
        <f t="shared" si="3"/>
        <v>-12.360390672461335</v>
      </c>
    </row>
    <row r="32" spans="2:12" x14ac:dyDescent="0.2">
      <c r="B32" s="89"/>
      <c r="C32" s="17" t="s">
        <v>126</v>
      </c>
      <c r="D32" s="38">
        <v>20</v>
      </c>
      <c r="E32" s="371">
        <v>11257</v>
      </c>
      <c r="F32" s="123"/>
      <c r="G32" s="123">
        <v>4415</v>
      </c>
      <c r="H32" s="355">
        <f t="shared" si="2"/>
        <v>154.97168742921858</v>
      </c>
      <c r="I32" s="187">
        <v>26082</v>
      </c>
      <c r="J32" s="197"/>
      <c r="K32" s="123">
        <v>24833</v>
      </c>
      <c r="L32" s="355">
        <f t="shared" si="3"/>
        <v>5.0295977127209852</v>
      </c>
    </row>
    <row r="33" spans="2:12" x14ac:dyDescent="0.2">
      <c r="B33" s="89"/>
      <c r="C33" s="17" t="s">
        <v>127</v>
      </c>
      <c r="D33" s="38">
        <v>21</v>
      </c>
      <c r="E33" s="371">
        <v>100174</v>
      </c>
      <c r="F33" s="123"/>
      <c r="G33" s="123">
        <v>120797</v>
      </c>
      <c r="H33" s="355">
        <f t="shared" si="2"/>
        <v>-17.072443852082415</v>
      </c>
      <c r="I33" s="187">
        <v>238273</v>
      </c>
      <c r="J33" s="197"/>
      <c r="K33" s="123">
        <v>240714</v>
      </c>
      <c r="L33" s="355">
        <f t="shared" si="3"/>
        <v>-1.0140664855388621</v>
      </c>
    </row>
    <row r="34" spans="2:12" x14ac:dyDescent="0.2">
      <c r="B34" s="104" t="s">
        <v>128</v>
      </c>
      <c r="C34" s="17"/>
      <c r="D34" s="38">
        <v>22</v>
      </c>
      <c r="E34" s="371">
        <f>SUM(E11:E33)</f>
        <v>8842500</v>
      </c>
      <c r="F34" s="123"/>
      <c r="G34" s="123">
        <f>SUM(G11:G33)</f>
        <v>8898411</v>
      </c>
      <c r="H34" s="355">
        <f t="shared" si="2"/>
        <v>-0.62832566398653</v>
      </c>
      <c r="I34" s="187">
        <f>SUM(I11:I33)</f>
        <v>17438417</v>
      </c>
      <c r="J34" s="197"/>
      <c r="K34" s="123">
        <f>SUM(K11:K33)</f>
        <v>18425857</v>
      </c>
      <c r="L34" s="355">
        <f t="shared" si="3"/>
        <v>-5.3589909006674645</v>
      </c>
    </row>
    <row r="35" spans="2:12" x14ac:dyDescent="0.2">
      <c r="B35" s="23" t="s">
        <v>49</v>
      </c>
      <c r="C35" s="201" t="s">
        <v>169</v>
      </c>
      <c r="D35" s="201">
        <v>23</v>
      </c>
      <c r="E35" s="372">
        <v>531404</v>
      </c>
      <c r="F35" s="201"/>
      <c r="G35" s="123">
        <v>503643</v>
      </c>
      <c r="H35" s="355">
        <f t="shared" si="2"/>
        <v>5.5120392817928519</v>
      </c>
      <c r="I35" s="122">
        <v>1031471</v>
      </c>
      <c r="J35" s="201"/>
      <c r="K35" s="123">
        <v>1043310</v>
      </c>
      <c r="L35" s="355">
        <f t="shared" si="3"/>
        <v>-1.1347538123855827</v>
      </c>
    </row>
    <row r="36" spans="2:12" x14ac:dyDescent="0.2">
      <c r="B36" s="72" t="s">
        <v>35</v>
      </c>
      <c r="C36" s="83" t="s">
        <v>170</v>
      </c>
      <c r="D36" s="202">
        <v>24</v>
      </c>
      <c r="E36" s="373">
        <f>E34-E35</f>
        <v>8311096</v>
      </c>
      <c r="F36" s="83"/>
      <c r="G36" s="203">
        <f>G34-G35</f>
        <v>8394768</v>
      </c>
      <c r="H36" s="357">
        <f t="shared" si="2"/>
        <v>-0.99671604980625261</v>
      </c>
      <c r="I36" s="203">
        <f>I34-I35</f>
        <v>16406946</v>
      </c>
      <c r="J36" s="83"/>
      <c r="K36" s="370">
        <f>K34-K35</f>
        <v>17382547</v>
      </c>
      <c r="L36" s="374">
        <f t="shared" si="3"/>
        <v>-5.6125319264202176</v>
      </c>
    </row>
    <row r="37" spans="2:12" s="67" customFormat="1" ht="10.15" customHeight="1" x14ac:dyDescent="0.2">
      <c r="B37" s="452"/>
      <c r="C37" s="388"/>
      <c r="D37" s="388"/>
      <c r="E37" s="387" t="s">
        <v>171</v>
      </c>
      <c r="F37" s="388"/>
      <c r="G37" s="387" t="s">
        <v>172</v>
      </c>
      <c r="H37" s="389"/>
      <c r="I37" s="387"/>
      <c r="J37" s="388"/>
      <c r="K37" s="387" t="s">
        <v>285</v>
      </c>
      <c r="L37" s="387" t="s">
        <v>354</v>
      </c>
    </row>
    <row r="38" spans="2:12" s="67" customFormat="1" ht="10.15" customHeight="1" x14ac:dyDescent="0.2">
      <c r="B38" s="452"/>
      <c r="C38" s="389"/>
      <c r="D38" s="388"/>
      <c r="E38" s="453"/>
      <c r="F38" s="453" t="s">
        <v>0</v>
      </c>
      <c r="G38" s="454"/>
      <c r="H38" s="452"/>
      <c r="I38" s="452"/>
      <c r="J38" s="389" t="s">
        <v>173</v>
      </c>
      <c r="K38" s="454">
        <v>5363</v>
      </c>
      <c r="L38" s="453">
        <v>5633</v>
      </c>
    </row>
    <row r="39" spans="2:12" s="67" customFormat="1" ht="10.15" customHeight="1" x14ac:dyDescent="0.2">
      <c r="B39" s="452"/>
      <c r="C39" s="389" t="s">
        <v>174</v>
      </c>
      <c r="D39" s="452"/>
      <c r="E39" s="453">
        <v>57354</v>
      </c>
      <c r="F39" s="453"/>
      <c r="G39" s="454">
        <v>118074</v>
      </c>
      <c r="H39" s="452"/>
      <c r="I39" s="452"/>
      <c r="J39" s="389" t="s">
        <v>175</v>
      </c>
      <c r="K39" s="454">
        <v>9996</v>
      </c>
      <c r="L39" s="453">
        <v>10512</v>
      </c>
    </row>
    <row r="40" spans="2:12" s="67" customFormat="1" ht="10.15" customHeight="1" x14ac:dyDescent="0.2">
      <c r="B40" s="452"/>
      <c r="C40" s="389" t="s">
        <v>176</v>
      </c>
      <c r="D40" s="452"/>
      <c r="E40" s="453">
        <v>1129911</v>
      </c>
      <c r="F40" s="453"/>
      <c r="G40" s="454">
        <v>2352319</v>
      </c>
      <c r="H40" s="452"/>
      <c r="I40" s="452"/>
      <c r="J40" s="389" t="s">
        <v>177</v>
      </c>
      <c r="K40" s="454">
        <v>10852</v>
      </c>
      <c r="L40" s="453">
        <v>11328</v>
      </c>
    </row>
    <row r="41" spans="2:12" s="67" customFormat="1" ht="10.15" customHeight="1" x14ac:dyDescent="0.2">
      <c r="B41" s="452"/>
      <c r="C41" s="389" t="s">
        <v>288</v>
      </c>
      <c r="E41" s="453">
        <v>188819</v>
      </c>
      <c r="F41" s="453"/>
      <c r="G41" s="454">
        <v>377800</v>
      </c>
      <c r="H41" s="452"/>
      <c r="I41" s="452"/>
      <c r="J41" s="389" t="s">
        <v>178</v>
      </c>
      <c r="K41" s="454">
        <v>24875</v>
      </c>
      <c r="L41" s="453">
        <v>25468</v>
      </c>
    </row>
    <row r="42" spans="2:12" s="67" customFormat="1" ht="10.15" customHeight="1" x14ac:dyDescent="0.2">
      <c r="B42" s="452"/>
      <c r="C42" s="389"/>
      <c r="D42" s="452"/>
      <c r="E42" s="387" t="s">
        <v>167</v>
      </c>
      <c r="F42" s="453"/>
      <c r="G42" s="387" t="s">
        <v>352</v>
      </c>
      <c r="H42" s="452"/>
      <c r="I42" s="452"/>
      <c r="J42" s="389" t="s">
        <v>179</v>
      </c>
      <c r="K42" s="454">
        <v>41185</v>
      </c>
      <c r="L42" s="453">
        <v>43151</v>
      </c>
    </row>
    <row r="43" spans="2:12" ht="10.15" customHeight="1" x14ac:dyDescent="0.2">
      <c r="B43" s="455"/>
      <c r="C43" s="495" t="s">
        <v>355</v>
      </c>
      <c r="D43" s="496"/>
      <c r="E43" s="497">
        <v>57297</v>
      </c>
      <c r="F43" s="497"/>
      <c r="G43" s="498">
        <v>97786</v>
      </c>
      <c r="H43" s="455"/>
      <c r="I43" s="455"/>
      <c r="J43" s="455"/>
      <c r="K43" s="455"/>
      <c r="L43" s="455"/>
    </row>
    <row r="44" spans="2:12" x14ac:dyDescent="0.2">
      <c r="C44" s="495" t="s">
        <v>356</v>
      </c>
      <c r="D44" s="499"/>
      <c r="E44" s="497">
        <v>1438502</v>
      </c>
      <c r="F44" s="494"/>
      <c r="G44" s="498">
        <v>2642090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43"/>
  <sheetViews>
    <sheetView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1.85546875" style="205" customWidth="1"/>
    <col min="2" max="2" width="1.140625" style="205" customWidth="1"/>
    <col min="3" max="3" width="22.28515625" style="205" customWidth="1"/>
    <col min="4" max="4" width="3.28515625" style="205" customWidth="1"/>
    <col min="5" max="5" width="12.7109375" style="205" customWidth="1"/>
    <col min="6" max="6" width="11.42578125" style="205" customWidth="1"/>
    <col min="7" max="7" width="11.7109375" style="205" customWidth="1"/>
    <col min="8" max="8" width="11.42578125" style="205" customWidth="1"/>
    <col min="9" max="9" width="2.42578125" style="205" customWidth="1"/>
    <col min="10" max="10" width="11" style="205" customWidth="1"/>
    <col min="11" max="11" width="14.140625" style="205" customWidth="1"/>
    <col min="12" max="12" width="12.28515625" style="205" customWidth="1"/>
    <col min="13" max="13" width="12.5703125" style="205" customWidth="1"/>
    <col min="14" max="14" width="2.140625" style="205" customWidth="1"/>
    <col min="15" max="16" width="9.140625" style="205" customWidth="1"/>
    <col min="17" max="16384" width="0" style="205" hidden="1"/>
  </cols>
  <sheetData>
    <row r="1" spans="2:14" ht="15.75" x14ac:dyDescent="0.25">
      <c r="B1" s="503" t="s">
        <v>372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477" t="str">
        <f>INDEX(rP1.Inhalte,22,1)</f>
        <v>zurück zum Inhaltsverzeichnis</v>
      </c>
      <c r="N1" s="204"/>
    </row>
    <row r="2" spans="2:14" ht="5.0999999999999996" customHeight="1" x14ac:dyDescent="0.2"/>
    <row r="3" spans="2:14" x14ac:dyDescent="0.2">
      <c r="B3" s="206" t="s">
        <v>180</v>
      </c>
      <c r="N3" s="207" t="s">
        <v>73</v>
      </c>
    </row>
    <row r="4" spans="2:14" ht="5.0999999999999996" customHeight="1" x14ac:dyDescent="0.2">
      <c r="C4" s="208"/>
      <c r="D4" s="208"/>
      <c r="E4" s="209"/>
      <c r="F4" s="209"/>
      <c r="G4" s="209"/>
      <c r="H4" s="209"/>
      <c r="I4" s="209"/>
      <c r="J4" s="209"/>
      <c r="K4" s="209"/>
      <c r="L4" s="208"/>
    </row>
    <row r="5" spans="2:14" x14ac:dyDescent="0.2">
      <c r="B5" s="210"/>
      <c r="C5" s="211"/>
      <c r="D5" s="212"/>
      <c r="E5" s="213"/>
      <c r="F5" s="214" t="s">
        <v>137</v>
      </c>
      <c r="G5" s="215"/>
      <c r="H5" s="216"/>
      <c r="I5" s="213" t="s">
        <v>0</v>
      </c>
      <c r="J5" s="217"/>
      <c r="K5" s="218" t="s">
        <v>138</v>
      </c>
      <c r="L5" s="213"/>
      <c r="M5" s="213" t="s">
        <v>80</v>
      </c>
      <c r="N5" s="212"/>
    </row>
    <row r="6" spans="2:14" x14ac:dyDescent="0.2">
      <c r="B6" s="219"/>
      <c r="C6" s="207" t="s">
        <v>139</v>
      </c>
      <c r="D6" s="220" t="s">
        <v>0</v>
      </c>
      <c r="E6" s="221" t="s">
        <v>89</v>
      </c>
      <c r="F6" s="222" t="s">
        <v>140</v>
      </c>
      <c r="G6" s="222" t="s">
        <v>141</v>
      </c>
      <c r="H6" s="223" t="s">
        <v>142</v>
      </c>
      <c r="I6" s="221" t="s">
        <v>143</v>
      </c>
      <c r="J6" s="224"/>
      <c r="K6" s="222" t="s">
        <v>144</v>
      </c>
      <c r="L6" s="221" t="s">
        <v>145</v>
      </c>
      <c r="M6" s="221" t="s">
        <v>146</v>
      </c>
      <c r="N6" s="225"/>
    </row>
    <row r="7" spans="2:14" x14ac:dyDescent="0.2">
      <c r="B7" s="219"/>
      <c r="D7" s="220"/>
      <c r="E7" s="221" t="s">
        <v>97</v>
      </c>
      <c r="F7" s="222" t="s">
        <v>147</v>
      </c>
      <c r="G7" s="222" t="s">
        <v>148</v>
      </c>
      <c r="H7" s="223" t="s">
        <v>149</v>
      </c>
      <c r="I7" s="221"/>
      <c r="J7" s="224"/>
      <c r="K7" s="222" t="s">
        <v>150</v>
      </c>
      <c r="L7" s="221" t="s">
        <v>151</v>
      </c>
      <c r="M7" s="221" t="s">
        <v>152</v>
      </c>
      <c r="N7" s="225"/>
    </row>
    <row r="8" spans="2:14" ht="4.5" customHeight="1" x14ac:dyDescent="0.2">
      <c r="B8" s="219"/>
      <c r="D8" s="220"/>
      <c r="E8" s="221"/>
      <c r="F8" s="222"/>
      <c r="G8" s="222"/>
      <c r="I8" s="221"/>
      <c r="J8" s="224"/>
      <c r="K8" s="222"/>
      <c r="L8" s="221"/>
      <c r="M8" s="221"/>
      <c r="N8" s="225"/>
    </row>
    <row r="9" spans="2:14" x14ac:dyDescent="0.2">
      <c r="B9" s="219" t="s">
        <v>58</v>
      </c>
      <c r="D9" s="220"/>
      <c r="E9" s="226" t="s">
        <v>98</v>
      </c>
      <c r="F9" s="222" t="s">
        <v>99</v>
      </c>
      <c r="G9" s="222" t="s">
        <v>99</v>
      </c>
      <c r="H9" s="222" t="s">
        <v>99</v>
      </c>
      <c r="I9" s="226" t="s">
        <v>98</v>
      </c>
      <c r="J9" s="227"/>
      <c r="K9" s="222" t="s">
        <v>99</v>
      </c>
      <c r="L9" s="224" t="s">
        <v>99</v>
      </c>
      <c r="M9" s="228" t="s">
        <v>100</v>
      </c>
      <c r="N9" s="229"/>
    </row>
    <row r="10" spans="2:14" x14ac:dyDescent="0.2">
      <c r="B10" s="230"/>
      <c r="C10" s="208"/>
      <c r="D10" s="231"/>
      <c r="E10" s="214" t="s">
        <v>101</v>
      </c>
      <c r="F10" s="232" t="s">
        <v>20</v>
      </c>
      <c r="G10" s="232" t="s">
        <v>21</v>
      </c>
      <c r="H10" s="232" t="s">
        <v>55</v>
      </c>
      <c r="I10" s="214" t="s">
        <v>23</v>
      </c>
      <c r="J10" s="215"/>
      <c r="K10" s="232" t="s">
        <v>24</v>
      </c>
      <c r="L10" s="214" t="s">
        <v>102</v>
      </c>
      <c r="M10" s="214" t="s">
        <v>103</v>
      </c>
      <c r="N10" s="233"/>
    </row>
    <row r="11" spans="2:14" x14ac:dyDescent="0.2">
      <c r="B11" s="219" t="s">
        <v>104</v>
      </c>
      <c r="C11" s="220"/>
      <c r="D11" s="234"/>
      <c r="E11" s="235"/>
      <c r="F11" s="222"/>
      <c r="G11" s="222"/>
      <c r="H11" s="222"/>
      <c r="I11" s="236"/>
      <c r="J11" s="237"/>
      <c r="K11" s="222"/>
      <c r="L11" s="235"/>
      <c r="M11" s="235"/>
      <c r="N11" s="238"/>
    </row>
    <row r="12" spans="2:14" x14ac:dyDescent="0.2">
      <c r="B12" s="219"/>
      <c r="C12" s="208" t="s">
        <v>105</v>
      </c>
      <c r="D12" s="239">
        <v>1</v>
      </c>
      <c r="E12" s="122">
        <v>2057086</v>
      </c>
      <c r="F12" s="122">
        <v>19</v>
      </c>
      <c r="G12" s="122">
        <v>55924</v>
      </c>
      <c r="H12" s="122">
        <v>0</v>
      </c>
      <c r="I12" s="122"/>
      <c r="J12" s="123">
        <v>-23877</v>
      </c>
      <c r="K12" s="122">
        <v>-14859</v>
      </c>
      <c r="L12" s="122">
        <f>E12-F12-G12-H12+J12-K12-M12</f>
        <v>15907</v>
      </c>
      <c r="M12" s="122">
        <v>1976218</v>
      </c>
      <c r="N12" s="241"/>
    </row>
    <row r="13" spans="2:14" x14ac:dyDescent="0.2">
      <c r="B13" s="219"/>
      <c r="C13" s="208" t="s">
        <v>106</v>
      </c>
      <c r="D13" s="232">
        <v>2</v>
      </c>
      <c r="E13" s="122">
        <v>3415405</v>
      </c>
      <c r="F13" s="122">
        <v>207693</v>
      </c>
      <c r="G13" s="122">
        <v>307804</v>
      </c>
      <c r="H13" s="122">
        <v>0</v>
      </c>
      <c r="I13" s="122"/>
      <c r="J13" s="123">
        <v>-74735</v>
      </c>
      <c r="K13" s="122">
        <v>608</v>
      </c>
      <c r="L13" s="122">
        <f t="shared" ref="L13:L19" si="0">E13-F13-G13-H13+J13-K13-M13</f>
        <v>-23628</v>
      </c>
      <c r="M13" s="122">
        <v>2848193</v>
      </c>
      <c r="N13" s="241" t="s">
        <v>123</v>
      </c>
    </row>
    <row r="14" spans="2:14" x14ac:dyDescent="0.2">
      <c r="B14" s="219"/>
      <c r="C14" s="208" t="s">
        <v>107</v>
      </c>
      <c r="D14" s="232">
        <v>3</v>
      </c>
      <c r="E14" s="122">
        <v>1016269</v>
      </c>
      <c r="F14" s="122">
        <v>9287</v>
      </c>
      <c r="G14" s="122">
        <v>414728</v>
      </c>
      <c r="H14" s="122">
        <v>0</v>
      </c>
      <c r="I14" s="122"/>
      <c r="J14" s="123">
        <v>91325</v>
      </c>
      <c r="K14" s="122">
        <v>23789</v>
      </c>
      <c r="L14" s="122">
        <f t="shared" si="0"/>
        <v>12439</v>
      </c>
      <c r="M14" s="122">
        <v>647351</v>
      </c>
      <c r="N14" s="241"/>
    </row>
    <row r="15" spans="2:14" x14ac:dyDescent="0.2">
      <c r="B15" s="219"/>
      <c r="C15" s="208" t="s">
        <v>108</v>
      </c>
      <c r="D15" s="232">
        <v>4</v>
      </c>
      <c r="E15" s="122">
        <v>7473384</v>
      </c>
      <c r="F15" s="122">
        <v>116067</v>
      </c>
      <c r="G15" s="122">
        <v>993420</v>
      </c>
      <c r="H15" s="122">
        <v>0</v>
      </c>
      <c r="I15" s="122"/>
      <c r="J15" s="123">
        <v>-316601</v>
      </c>
      <c r="K15" s="122">
        <v>236284</v>
      </c>
      <c r="L15" s="122">
        <f t="shared" si="0"/>
        <v>64894</v>
      </c>
      <c r="M15" s="122">
        <v>5746118</v>
      </c>
      <c r="N15" s="241"/>
    </row>
    <row r="16" spans="2:14" x14ac:dyDescent="0.2">
      <c r="B16" s="219"/>
      <c r="C16" s="208" t="s">
        <v>109</v>
      </c>
      <c r="D16" s="232">
        <v>5</v>
      </c>
      <c r="E16" s="122">
        <v>2716157</v>
      </c>
      <c r="F16" s="122">
        <v>81705</v>
      </c>
      <c r="G16" s="122">
        <v>139370</v>
      </c>
      <c r="H16" s="122">
        <v>98512</v>
      </c>
      <c r="I16" s="122"/>
      <c r="J16" s="123">
        <v>316398</v>
      </c>
      <c r="K16" s="122">
        <v>-50005</v>
      </c>
      <c r="L16" s="122">
        <f t="shared" si="0"/>
        <v>23097</v>
      </c>
      <c r="M16" s="122">
        <v>2739876</v>
      </c>
      <c r="N16" s="241"/>
    </row>
    <row r="17" spans="2:14" x14ac:dyDescent="0.2">
      <c r="B17" s="219"/>
      <c r="C17" s="208" t="s">
        <v>110</v>
      </c>
      <c r="D17" s="232">
        <v>6</v>
      </c>
      <c r="E17" s="122">
        <v>273265</v>
      </c>
      <c r="F17" s="122">
        <v>1903</v>
      </c>
      <c r="G17" s="122">
        <v>29518</v>
      </c>
      <c r="H17" s="122">
        <v>0</v>
      </c>
      <c r="I17" s="122"/>
      <c r="J17" s="123">
        <v>404</v>
      </c>
      <c r="K17" s="122">
        <v>69039</v>
      </c>
      <c r="L17" s="122">
        <f t="shared" si="0"/>
        <v>-681</v>
      </c>
      <c r="M17" s="122">
        <v>173890</v>
      </c>
      <c r="N17" s="241"/>
    </row>
    <row r="18" spans="2:14" x14ac:dyDescent="0.2">
      <c r="B18" s="219"/>
      <c r="C18" s="208" t="s">
        <v>111</v>
      </c>
      <c r="D18" s="232">
        <v>7</v>
      </c>
      <c r="E18" s="122">
        <v>555722</v>
      </c>
      <c r="F18" s="122">
        <v>45375</v>
      </c>
      <c r="G18" s="122">
        <v>182309</v>
      </c>
      <c r="H18" s="122">
        <v>164041</v>
      </c>
      <c r="I18" s="122"/>
      <c r="J18" s="123">
        <v>-55272</v>
      </c>
      <c r="K18" s="122">
        <v>8670</v>
      </c>
      <c r="L18" s="122">
        <f t="shared" si="0"/>
        <v>3963</v>
      </c>
      <c r="M18" s="122">
        <v>96092</v>
      </c>
      <c r="N18" s="241" t="s">
        <v>123</v>
      </c>
    </row>
    <row r="19" spans="2:14" x14ac:dyDescent="0.2">
      <c r="B19" s="230"/>
      <c r="C19" s="208" t="s">
        <v>112</v>
      </c>
      <c r="D19" s="232">
        <v>8</v>
      </c>
      <c r="E19" s="122">
        <v>272906</v>
      </c>
      <c r="F19" s="122">
        <v>12805</v>
      </c>
      <c r="G19" s="122">
        <v>162607</v>
      </c>
      <c r="H19" s="122">
        <v>0</v>
      </c>
      <c r="I19" s="122"/>
      <c r="J19" s="123">
        <v>60245</v>
      </c>
      <c r="K19" s="122">
        <v>-44459</v>
      </c>
      <c r="L19" s="122">
        <f t="shared" si="0"/>
        <v>-21627</v>
      </c>
      <c r="M19" s="122">
        <v>223825</v>
      </c>
      <c r="N19" s="241"/>
    </row>
    <row r="20" spans="2:14" ht="3.95" customHeight="1" x14ac:dyDescent="0.2">
      <c r="B20" s="230"/>
      <c r="C20" s="208"/>
      <c r="D20" s="232"/>
      <c r="E20" s="122"/>
      <c r="F20" s="93"/>
      <c r="G20" s="93"/>
      <c r="H20" s="93"/>
      <c r="I20" s="122"/>
      <c r="J20" s="187"/>
      <c r="K20" s="93"/>
      <c r="L20" s="122"/>
      <c r="M20" s="122"/>
      <c r="N20" s="241"/>
    </row>
    <row r="21" spans="2:14" x14ac:dyDescent="0.2">
      <c r="B21" s="219" t="s">
        <v>113</v>
      </c>
      <c r="D21" s="218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242"/>
    </row>
    <row r="22" spans="2:14" x14ac:dyDescent="0.2">
      <c r="B22" s="219"/>
      <c r="C22" s="208" t="s">
        <v>114</v>
      </c>
      <c r="D22" s="239">
        <v>9</v>
      </c>
      <c r="E22" s="122">
        <v>663100</v>
      </c>
      <c r="F22" s="122">
        <v>2251</v>
      </c>
      <c r="G22" s="122">
        <v>26621</v>
      </c>
      <c r="H22" s="122">
        <v>0</v>
      </c>
      <c r="I22" s="122"/>
      <c r="J22" s="123">
        <v>137</v>
      </c>
      <c r="K22" s="122">
        <v>14104</v>
      </c>
      <c r="L22" s="122">
        <f t="shared" ref="L22:L34" si="1">E22-F22-G22-H22+J22-K22-M22</f>
        <v>10493</v>
      </c>
      <c r="M22" s="122">
        <v>609768</v>
      </c>
      <c r="N22" s="241"/>
    </row>
    <row r="23" spans="2:14" x14ac:dyDescent="0.2">
      <c r="B23" s="219"/>
      <c r="C23" s="208" t="s">
        <v>115</v>
      </c>
      <c r="D23" s="232">
        <v>10</v>
      </c>
      <c r="E23" s="122">
        <v>88820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-117</v>
      </c>
      <c r="L23" s="122">
        <f t="shared" si="1"/>
        <v>8131</v>
      </c>
      <c r="M23" s="122">
        <v>80806</v>
      </c>
      <c r="N23" s="241"/>
    </row>
    <row r="24" spans="2:14" x14ac:dyDescent="0.2">
      <c r="B24" s="219"/>
      <c r="C24" s="208" t="s">
        <v>116</v>
      </c>
      <c r="D24" s="232">
        <v>11</v>
      </c>
      <c r="E24" s="122">
        <v>62500</v>
      </c>
      <c r="F24" s="122">
        <v>20585</v>
      </c>
      <c r="G24" s="122">
        <v>12641</v>
      </c>
      <c r="H24" s="122">
        <v>0</v>
      </c>
      <c r="I24" s="122"/>
      <c r="J24" s="123">
        <v>3881</v>
      </c>
      <c r="K24" s="122">
        <v>5810</v>
      </c>
      <c r="L24" s="122">
        <f t="shared" si="1"/>
        <v>4135</v>
      </c>
      <c r="M24" s="122">
        <v>23210</v>
      </c>
      <c r="N24" s="241"/>
    </row>
    <row r="25" spans="2:14" x14ac:dyDescent="0.2">
      <c r="B25" s="219"/>
      <c r="C25" s="208" t="s">
        <v>117</v>
      </c>
      <c r="D25" s="232">
        <v>12</v>
      </c>
      <c r="E25" s="122">
        <v>49926</v>
      </c>
      <c r="F25" s="122">
        <v>2847</v>
      </c>
      <c r="G25" s="122">
        <v>21955</v>
      </c>
      <c r="H25" s="122">
        <v>0</v>
      </c>
      <c r="I25" s="122"/>
      <c r="J25" s="123">
        <v>-68</v>
      </c>
      <c r="K25" s="122">
        <v>-2209</v>
      </c>
      <c r="L25" s="122">
        <f t="shared" si="1"/>
        <v>1116</v>
      </c>
      <c r="M25" s="122">
        <v>26149</v>
      </c>
      <c r="N25" s="241"/>
    </row>
    <row r="26" spans="2:14" x14ac:dyDescent="0.2">
      <c r="B26" s="219"/>
      <c r="C26" s="208" t="s">
        <v>118</v>
      </c>
      <c r="D26" s="232">
        <v>13</v>
      </c>
      <c r="E26" s="122">
        <v>1326</v>
      </c>
      <c r="F26" s="122">
        <v>0</v>
      </c>
      <c r="G26" s="122">
        <v>233</v>
      </c>
      <c r="H26" s="122">
        <v>0</v>
      </c>
      <c r="I26" s="122"/>
      <c r="J26" s="123">
        <v>-6</v>
      </c>
      <c r="K26" s="122">
        <v>-304</v>
      </c>
      <c r="L26" s="122">
        <f t="shared" si="1"/>
        <v>-11</v>
      </c>
      <c r="M26" s="122">
        <v>1402</v>
      </c>
      <c r="N26" s="241"/>
    </row>
    <row r="27" spans="2:14" x14ac:dyDescent="0.2">
      <c r="B27" s="219"/>
      <c r="C27" s="208" t="s">
        <v>119</v>
      </c>
      <c r="D27" s="232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241"/>
    </row>
    <row r="28" spans="2:14" x14ac:dyDescent="0.2">
      <c r="B28" s="219"/>
      <c r="C28" s="208" t="s">
        <v>120</v>
      </c>
      <c r="D28" s="232">
        <v>15</v>
      </c>
      <c r="E28" s="122">
        <v>1820775</v>
      </c>
      <c r="F28" s="122">
        <v>152196</v>
      </c>
      <c r="G28" s="122">
        <v>101270</v>
      </c>
      <c r="H28" s="122">
        <v>0</v>
      </c>
      <c r="I28" s="122"/>
      <c r="J28" s="123">
        <v>3764</v>
      </c>
      <c r="K28" s="122">
        <v>28105</v>
      </c>
      <c r="L28" s="122">
        <f t="shared" si="1"/>
        <v>25891</v>
      </c>
      <c r="M28" s="122">
        <v>1517077</v>
      </c>
      <c r="N28" s="241"/>
    </row>
    <row r="29" spans="2:14" x14ac:dyDescent="0.2">
      <c r="B29" s="219"/>
      <c r="C29" s="208" t="s">
        <v>121</v>
      </c>
      <c r="D29" s="232">
        <v>16</v>
      </c>
      <c r="E29" s="122">
        <v>3026</v>
      </c>
      <c r="F29" s="122">
        <v>3</v>
      </c>
      <c r="G29" s="122">
        <v>2</v>
      </c>
      <c r="H29" s="122">
        <v>0</v>
      </c>
      <c r="I29" s="122"/>
      <c r="J29" s="123">
        <v>0</v>
      </c>
      <c r="K29" s="122">
        <v>-30</v>
      </c>
      <c r="L29" s="122">
        <f t="shared" si="1"/>
        <v>-155</v>
      </c>
      <c r="M29" s="122">
        <v>3206</v>
      </c>
      <c r="N29" s="241"/>
    </row>
    <row r="30" spans="2:14" x14ac:dyDescent="0.2">
      <c r="B30" s="219"/>
      <c r="C30" s="208" t="s">
        <v>122</v>
      </c>
      <c r="D30" s="232">
        <v>17</v>
      </c>
      <c r="E30" s="122">
        <v>382108</v>
      </c>
      <c r="F30" s="122">
        <v>79176</v>
      </c>
      <c r="G30" s="122">
        <v>186097</v>
      </c>
      <c r="H30" s="122">
        <v>0</v>
      </c>
      <c r="I30" s="122"/>
      <c r="J30" s="123">
        <v>-10295</v>
      </c>
      <c r="K30" s="122">
        <v>-21515</v>
      </c>
      <c r="L30" s="122">
        <f t="shared" si="1"/>
        <v>-24392</v>
      </c>
      <c r="M30" s="122">
        <v>152447</v>
      </c>
      <c r="N30" s="241"/>
    </row>
    <row r="31" spans="2:14" x14ac:dyDescent="0.2">
      <c r="B31" s="219"/>
      <c r="C31" s="208" t="s">
        <v>124</v>
      </c>
      <c r="D31" s="232">
        <v>18</v>
      </c>
      <c r="E31" s="122">
        <v>276678</v>
      </c>
      <c r="F31" s="122">
        <v>11740</v>
      </c>
      <c r="G31" s="122">
        <v>172306</v>
      </c>
      <c r="H31" s="122">
        <v>0</v>
      </c>
      <c r="I31" s="122"/>
      <c r="J31" s="123">
        <v>11795</v>
      </c>
      <c r="K31" s="122">
        <v>-10749</v>
      </c>
      <c r="L31" s="122">
        <f t="shared" si="1"/>
        <v>-5718</v>
      </c>
      <c r="M31" s="122">
        <v>120894</v>
      </c>
      <c r="N31" s="241"/>
    </row>
    <row r="32" spans="2:14" x14ac:dyDescent="0.2">
      <c r="B32" s="219"/>
      <c r="C32" s="208" t="s">
        <v>125</v>
      </c>
      <c r="D32" s="232">
        <v>19</v>
      </c>
      <c r="E32" s="122">
        <v>356388</v>
      </c>
      <c r="F32" s="122">
        <v>1947</v>
      </c>
      <c r="G32" s="122">
        <v>165265</v>
      </c>
      <c r="H32" s="122">
        <v>0</v>
      </c>
      <c r="I32" s="122"/>
      <c r="J32" s="123">
        <v>0</v>
      </c>
      <c r="K32" s="122">
        <v>-1211</v>
      </c>
      <c r="L32" s="122">
        <f t="shared" si="1"/>
        <v>2847</v>
      </c>
      <c r="M32" s="122">
        <v>187540</v>
      </c>
      <c r="N32" s="241"/>
    </row>
    <row r="33" spans="2:14" x14ac:dyDescent="0.2">
      <c r="B33" s="219"/>
      <c r="C33" s="208" t="s">
        <v>126</v>
      </c>
      <c r="D33" s="232">
        <v>20</v>
      </c>
      <c r="E33" s="122">
        <v>61068</v>
      </c>
      <c r="F33" s="122">
        <v>14483</v>
      </c>
      <c r="G33" s="122">
        <v>28140</v>
      </c>
      <c r="H33" s="122">
        <v>0</v>
      </c>
      <c r="I33" s="122"/>
      <c r="J33" s="123">
        <v>1262</v>
      </c>
      <c r="K33" s="122">
        <v>-13695</v>
      </c>
      <c r="L33" s="122">
        <f t="shared" si="1"/>
        <v>7320</v>
      </c>
      <c r="M33" s="122">
        <v>26082</v>
      </c>
      <c r="N33" s="241"/>
    </row>
    <row r="34" spans="2:14" x14ac:dyDescent="0.2">
      <c r="B34" s="219"/>
      <c r="C34" s="208" t="s">
        <v>127</v>
      </c>
      <c r="D34" s="232">
        <v>21</v>
      </c>
      <c r="E34" s="122">
        <v>256055</v>
      </c>
      <c r="F34" s="122">
        <v>38</v>
      </c>
      <c r="G34" s="122">
        <v>18145</v>
      </c>
      <c r="H34" s="122">
        <v>0</v>
      </c>
      <c r="I34" s="122"/>
      <c r="J34" s="123">
        <v>-8357</v>
      </c>
      <c r="K34" s="122">
        <v>2792</v>
      </c>
      <c r="L34" s="122">
        <f t="shared" si="1"/>
        <v>-11550</v>
      </c>
      <c r="M34" s="122">
        <v>238273</v>
      </c>
      <c r="N34" s="241"/>
    </row>
    <row r="35" spans="2:14" x14ac:dyDescent="0.2">
      <c r="B35" s="243" t="s">
        <v>128</v>
      </c>
      <c r="C35" s="244"/>
      <c r="D35" s="245">
        <v>22</v>
      </c>
      <c r="E35" s="127">
        <f>SUM(E12:E34)</f>
        <v>21801964</v>
      </c>
      <c r="F35" s="127">
        <f>SUM(F12:F34)</f>
        <v>760120</v>
      </c>
      <c r="G35" s="127">
        <f>SUM(G12:G34)</f>
        <v>3018355</v>
      </c>
      <c r="H35" s="127">
        <f>SUM(H12:H34)</f>
        <v>262553</v>
      </c>
      <c r="I35" s="127"/>
      <c r="J35" s="128">
        <f>SUM(J12:J34)</f>
        <v>0</v>
      </c>
      <c r="K35" s="129">
        <f>SUM(K12:K34)</f>
        <v>230048</v>
      </c>
      <c r="L35" s="129">
        <f>SUM(L12:L34)</f>
        <v>92471</v>
      </c>
      <c r="M35" s="127">
        <f>SUM(M12:M34)</f>
        <v>17438417</v>
      </c>
      <c r="N35" s="247"/>
    </row>
    <row r="36" spans="2:14" x14ac:dyDescent="0.2">
      <c r="I36" s="218"/>
      <c r="J36" s="248" t="s">
        <v>153</v>
      </c>
      <c r="M36" s="249"/>
      <c r="N36" s="212"/>
    </row>
    <row r="37" spans="2:14" x14ac:dyDescent="0.2">
      <c r="I37" s="250" t="s">
        <v>49</v>
      </c>
      <c r="J37" s="248"/>
      <c r="K37" s="208" t="s">
        <v>154</v>
      </c>
      <c r="L37" s="208"/>
      <c r="M37" s="240">
        <v>952561</v>
      </c>
      <c r="N37" s="231"/>
    </row>
    <row r="38" spans="2:14" x14ac:dyDescent="0.2">
      <c r="C38" s="251" t="s">
        <v>155</v>
      </c>
      <c r="I38" s="250" t="s">
        <v>49</v>
      </c>
      <c r="J38" s="248"/>
      <c r="K38" s="206" t="s">
        <v>156</v>
      </c>
      <c r="M38" s="240">
        <v>78910</v>
      </c>
      <c r="N38" s="231"/>
    </row>
    <row r="39" spans="2:14" x14ac:dyDescent="0.2">
      <c r="C39" s="251" t="s">
        <v>157</v>
      </c>
      <c r="I39" s="252" t="s">
        <v>35</v>
      </c>
      <c r="J39" s="243" t="s">
        <v>158</v>
      </c>
      <c r="K39" s="253"/>
      <c r="L39" s="254"/>
      <c r="M39" s="246">
        <f>M35-M37-M38</f>
        <v>16406946</v>
      </c>
      <c r="N39" s="247"/>
    </row>
    <row r="40" spans="2:14" x14ac:dyDescent="0.2"/>
    <row r="41" spans="2:14" x14ac:dyDescent="0.2"/>
    <row r="42" spans="2:14" x14ac:dyDescent="0.2"/>
    <row r="43" spans="2:14" x14ac:dyDescent="0.2"/>
  </sheetData>
  <phoneticPr fontId="0" type="noConversion"/>
  <hyperlinks>
    <hyperlink ref="M1" location="Inhalt!F28" display="Inhalt!F28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181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139</v>
      </c>
      <c r="D5" s="21"/>
      <c r="E5" s="113" t="s">
        <v>146</v>
      </c>
      <c r="F5" s="23" t="s">
        <v>182</v>
      </c>
      <c r="G5" s="115"/>
      <c r="H5" s="115" t="s">
        <v>183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152</v>
      </c>
      <c r="F6" s="32" t="s">
        <v>184</v>
      </c>
      <c r="G6" s="32" t="s">
        <v>183</v>
      </c>
      <c r="H6" s="32" t="s">
        <v>185</v>
      </c>
      <c r="I6" s="32" t="s">
        <v>186</v>
      </c>
      <c r="J6" s="33" t="s">
        <v>187</v>
      </c>
    </row>
    <row r="7" spans="2:10" x14ac:dyDescent="0.2">
      <c r="B7" s="89" t="s">
        <v>188</v>
      </c>
      <c r="D7" s="30"/>
      <c r="E7" s="116" t="s">
        <v>189</v>
      </c>
      <c r="F7" s="92" t="s">
        <v>190</v>
      </c>
      <c r="G7" s="92" t="s">
        <v>191</v>
      </c>
      <c r="H7" s="92" t="s">
        <v>192</v>
      </c>
      <c r="I7" s="32" t="s">
        <v>193</v>
      </c>
      <c r="J7" s="33" t="s">
        <v>194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968658</v>
      </c>
      <c r="F10" s="122">
        <v>957529</v>
      </c>
      <c r="G10" s="122">
        <v>0</v>
      </c>
      <c r="H10" s="122">
        <v>0</v>
      </c>
      <c r="I10" s="122">
        <v>0</v>
      </c>
      <c r="J10" s="93">
        <f>E10-F10-G10-H10-I10</f>
        <v>11129</v>
      </c>
    </row>
    <row r="11" spans="2:10" x14ac:dyDescent="0.2">
      <c r="B11" s="89"/>
      <c r="C11" s="17" t="s">
        <v>106</v>
      </c>
      <c r="D11" s="38">
        <v>2</v>
      </c>
      <c r="E11" s="122">
        <v>1376084</v>
      </c>
      <c r="F11" s="122">
        <v>0</v>
      </c>
      <c r="G11" s="122">
        <v>0</v>
      </c>
      <c r="H11" s="122">
        <v>0</v>
      </c>
      <c r="I11" s="122">
        <v>4245</v>
      </c>
      <c r="J11" s="93">
        <f t="shared" ref="J11:J17" si="0">E11-F11-G11-H11-I11</f>
        <v>1371839</v>
      </c>
    </row>
    <row r="12" spans="2:10" x14ac:dyDescent="0.2">
      <c r="B12" s="89"/>
      <c r="C12" s="17" t="s">
        <v>107</v>
      </c>
      <c r="D12" s="38">
        <v>3</v>
      </c>
      <c r="E12" s="122">
        <v>308764</v>
      </c>
      <c r="F12" s="122">
        <v>189489</v>
      </c>
      <c r="G12" s="122">
        <v>0</v>
      </c>
      <c r="H12" s="122">
        <v>0</v>
      </c>
      <c r="I12" s="122">
        <v>0</v>
      </c>
      <c r="J12" s="93">
        <f t="shared" si="0"/>
        <v>119275</v>
      </c>
    </row>
    <row r="13" spans="2:10" x14ac:dyDescent="0.2">
      <c r="B13" s="89"/>
      <c r="C13" s="17" t="s">
        <v>108</v>
      </c>
      <c r="D13" s="38">
        <v>4</v>
      </c>
      <c r="E13" s="122">
        <v>2938156</v>
      </c>
      <c r="F13" s="122">
        <v>0</v>
      </c>
      <c r="G13" s="122">
        <v>0</v>
      </c>
      <c r="H13" s="122">
        <v>545</v>
      </c>
      <c r="I13" s="122">
        <v>275</v>
      </c>
      <c r="J13" s="93">
        <f t="shared" si="0"/>
        <v>2937336</v>
      </c>
    </row>
    <row r="14" spans="2:10" x14ac:dyDescent="0.2">
      <c r="B14" s="89"/>
      <c r="C14" s="17" t="s">
        <v>109</v>
      </c>
      <c r="D14" s="38">
        <v>5</v>
      </c>
      <c r="E14" s="122">
        <v>1495799</v>
      </c>
      <c r="F14" s="122">
        <v>252</v>
      </c>
      <c r="G14" s="122">
        <v>0</v>
      </c>
      <c r="H14" s="122">
        <v>4</v>
      </c>
      <c r="I14" s="122">
        <v>128</v>
      </c>
      <c r="J14" s="93">
        <f t="shared" si="0"/>
        <v>1495415</v>
      </c>
    </row>
    <row r="15" spans="2:10" x14ac:dyDescent="0.2">
      <c r="B15" s="89"/>
      <c r="C15" s="17" t="s">
        <v>110</v>
      </c>
      <c r="D15" s="38">
        <v>6</v>
      </c>
      <c r="E15" s="122">
        <v>90197</v>
      </c>
      <c r="F15" s="122">
        <v>90182</v>
      </c>
      <c r="G15" s="122">
        <v>0</v>
      </c>
      <c r="H15" s="122">
        <v>0</v>
      </c>
      <c r="I15" s="122">
        <v>0</v>
      </c>
      <c r="J15" s="93">
        <f t="shared" si="0"/>
        <v>15</v>
      </c>
    </row>
    <row r="16" spans="2:10" x14ac:dyDescent="0.2">
      <c r="B16" s="89"/>
      <c r="C16" s="17" t="s">
        <v>111</v>
      </c>
      <c r="D16" s="38">
        <v>7</v>
      </c>
      <c r="E16" s="122">
        <v>92271</v>
      </c>
      <c r="F16" s="122">
        <v>41185</v>
      </c>
      <c r="G16" s="122">
        <v>0</v>
      </c>
      <c r="H16" s="122">
        <v>0</v>
      </c>
      <c r="I16" s="122">
        <v>0</v>
      </c>
      <c r="J16" s="93">
        <f t="shared" si="0"/>
        <v>51086</v>
      </c>
    </row>
    <row r="17" spans="2:10" x14ac:dyDescent="0.2">
      <c r="B17" s="105"/>
      <c r="C17" s="17" t="s">
        <v>112</v>
      </c>
      <c r="D17" s="38">
        <v>8</v>
      </c>
      <c r="E17" s="122">
        <v>112220</v>
      </c>
      <c r="F17" s="122">
        <v>87245</v>
      </c>
      <c r="G17" s="122">
        <v>0</v>
      </c>
      <c r="H17" s="122">
        <v>0</v>
      </c>
      <c r="I17" s="122">
        <v>0</v>
      </c>
      <c r="J17" s="93">
        <f t="shared" si="0"/>
        <v>24975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296434</v>
      </c>
      <c r="F20" s="122">
        <v>121734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174700</v>
      </c>
    </row>
    <row r="21" spans="2:10" x14ac:dyDescent="0.2">
      <c r="B21" s="89"/>
      <c r="C21" s="17" t="s">
        <v>115</v>
      </c>
      <c r="D21" s="38">
        <v>10</v>
      </c>
      <c r="E21" s="122">
        <v>39714</v>
      </c>
      <c r="F21" s="122">
        <v>32155</v>
      </c>
      <c r="G21" s="122">
        <v>0</v>
      </c>
      <c r="H21" s="122">
        <v>0</v>
      </c>
      <c r="I21" s="122">
        <v>0</v>
      </c>
      <c r="J21" s="93">
        <f t="shared" si="1"/>
        <v>7559</v>
      </c>
    </row>
    <row r="22" spans="2:10" x14ac:dyDescent="0.2">
      <c r="B22" s="89"/>
      <c r="C22" s="17" t="s">
        <v>116</v>
      </c>
      <c r="D22" s="38">
        <v>11</v>
      </c>
      <c r="E22" s="122">
        <v>11905</v>
      </c>
      <c r="F22" s="122">
        <v>5216</v>
      </c>
      <c r="G22" s="122">
        <v>0</v>
      </c>
      <c r="H22" s="122">
        <v>0</v>
      </c>
      <c r="I22" s="122">
        <v>0</v>
      </c>
      <c r="J22" s="93">
        <f t="shared" si="1"/>
        <v>6689</v>
      </c>
    </row>
    <row r="23" spans="2:10" x14ac:dyDescent="0.2">
      <c r="B23" s="89"/>
      <c r="C23" s="17" t="s">
        <v>117</v>
      </c>
      <c r="D23" s="38">
        <v>12</v>
      </c>
      <c r="E23" s="122">
        <v>13432</v>
      </c>
      <c r="F23" s="122">
        <v>1657</v>
      </c>
      <c r="G23" s="122">
        <v>0</v>
      </c>
      <c r="H23" s="122">
        <v>0</v>
      </c>
      <c r="I23" s="122">
        <v>0</v>
      </c>
      <c r="J23" s="93">
        <f t="shared" si="1"/>
        <v>11775</v>
      </c>
    </row>
    <row r="24" spans="2:10" x14ac:dyDescent="0.2">
      <c r="B24" s="89"/>
      <c r="C24" s="17" t="s">
        <v>118</v>
      </c>
      <c r="D24" s="38">
        <v>13</v>
      </c>
      <c r="E24" s="122">
        <v>988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988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769901</v>
      </c>
      <c r="F26" s="122">
        <v>0</v>
      </c>
      <c r="G26" s="122">
        <v>715229</v>
      </c>
      <c r="H26" s="122">
        <v>0</v>
      </c>
      <c r="I26" s="122">
        <v>6859</v>
      </c>
      <c r="J26" s="93">
        <f t="shared" si="1"/>
        <v>47813</v>
      </c>
    </row>
    <row r="27" spans="2:10" x14ac:dyDescent="0.2">
      <c r="B27" s="89"/>
      <c r="C27" s="17" t="s">
        <v>121</v>
      </c>
      <c r="D27" s="38">
        <v>16</v>
      </c>
      <c r="E27" s="122">
        <v>1562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1562</v>
      </c>
    </row>
    <row r="28" spans="2:10" x14ac:dyDescent="0.2">
      <c r="B28" s="89"/>
      <c r="C28" s="17" t="s">
        <v>122</v>
      </c>
      <c r="D28" s="38">
        <v>17</v>
      </c>
      <c r="E28" s="122">
        <v>65194</v>
      </c>
      <c r="F28" s="122">
        <v>0</v>
      </c>
      <c r="G28" s="122">
        <v>42</v>
      </c>
      <c r="H28" s="122">
        <v>9</v>
      </c>
      <c r="I28" s="122">
        <v>0</v>
      </c>
      <c r="J28" s="93">
        <f t="shared" si="1"/>
        <v>65143</v>
      </c>
    </row>
    <row r="29" spans="2:10" x14ac:dyDescent="0.2">
      <c r="B29" s="89"/>
      <c r="C29" s="17" t="s">
        <v>124</v>
      </c>
      <c r="D29" s="38">
        <v>18</v>
      </c>
      <c r="E29" s="122">
        <v>76258</v>
      </c>
      <c r="F29" s="122">
        <v>0</v>
      </c>
      <c r="G29" s="122">
        <v>0</v>
      </c>
      <c r="H29" s="122">
        <v>0</v>
      </c>
      <c r="I29" s="122">
        <v>0</v>
      </c>
      <c r="J29" s="93">
        <f t="shared" si="1"/>
        <v>76258</v>
      </c>
    </row>
    <row r="30" spans="2:10" x14ac:dyDescent="0.2">
      <c r="B30" s="89"/>
      <c r="C30" s="17" t="s">
        <v>125</v>
      </c>
      <c r="D30" s="38">
        <v>19</v>
      </c>
      <c r="E30" s="122">
        <v>73532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73532</v>
      </c>
    </row>
    <row r="31" spans="2:10" x14ac:dyDescent="0.2">
      <c r="B31" s="89"/>
      <c r="C31" s="17" t="s">
        <v>126</v>
      </c>
      <c r="D31" s="38">
        <v>20</v>
      </c>
      <c r="E31" s="122">
        <v>11257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11257</v>
      </c>
    </row>
    <row r="32" spans="2:10" x14ac:dyDescent="0.2">
      <c r="B32" s="89"/>
      <c r="C32" s="17" t="s">
        <v>127</v>
      </c>
      <c r="D32" s="38">
        <v>21</v>
      </c>
      <c r="E32" s="122">
        <v>100174</v>
      </c>
      <c r="F32" s="122">
        <v>95698</v>
      </c>
      <c r="G32" s="122">
        <v>0</v>
      </c>
      <c r="H32" s="122">
        <v>0</v>
      </c>
      <c r="I32" s="122">
        <v>0</v>
      </c>
      <c r="J32" s="93">
        <f t="shared" si="1"/>
        <v>4476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8842500</v>
      </c>
      <c r="F33" s="127">
        <f t="shared" si="2"/>
        <v>1622342</v>
      </c>
      <c r="G33" s="127">
        <f t="shared" si="2"/>
        <v>715271</v>
      </c>
      <c r="H33" s="127">
        <f t="shared" si="2"/>
        <v>558</v>
      </c>
      <c r="I33" s="127">
        <f t="shared" si="2"/>
        <v>11507</v>
      </c>
      <c r="J33" s="129">
        <f t="shared" si="2"/>
        <v>6492822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J39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256" customWidth="1"/>
    <col min="2" max="2" width="2" style="256" customWidth="1"/>
    <col min="3" max="3" width="23.5703125" style="256" customWidth="1"/>
    <col min="4" max="4" width="3.28515625" style="256" customWidth="1"/>
    <col min="5" max="10" width="15.85546875" style="256" customWidth="1"/>
    <col min="11" max="12" width="9.140625" style="256" customWidth="1"/>
    <col min="13" max="16384" width="0" style="256" hidden="1"/>
  </cols>
  <sheetData>
    <row r="1" spans="2:10" ht="15.75" x14ac:dyDescent="0.25">
      <c r="B1" s="504" t="s">
        <v>372</v>
      </c>
      <c r="C1" s="255"/>
      <c r="D1" s="255"/>
      <c r="E1" s="255"/>
      <c r="F1" s="255"/>
      <c r="G1" s="255"/>
      <c r="H1" s="255"/>
      <c r="I1" s="255"/>
      <c r="J1" s="476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474" t="s">
        <v>195</v>
      </c>
      <c r="J3" s="257" t="s">
        <v>130</v>
      </c>
    </row>
    <row r="4" spans="2:10" ht="5.0999999999999996" customHeight="1" x14ac:dyDescent="0.2">
      <c r="C4" s="258"/>
      <c r="D4" s="258"/>
      <c r="E4" s="259"/>
      <c r="F4" s="259"/>
      <c r="G4" s="259"/>
      <c r="H4" s="259"/>
      <c r="I4" s="259"/>
    </row>
    <row r="5" spans="2:10" x14ac:dyDescent="0.2">
      <c r="B5" s="260"/>
      <c r="C5" s="257" t="s">
        <v>139</v>
      </c>
      <c r="D5" s="261"/>
      <c r="E5" s="262" t="s">
        <v>146</v>
      </c>
      <c r="F5" s="263" t="s">
        <v>182</v>
      </c>
      <c r="G5" s="264"/>
      <c r="H5" s="264" t="s">
        <v>183</v>
      </c>
      <c r="I5" s="263"/>
      <c r="J5" s="263" t="s">
        <v>80</v>
      </c>
    </row>
    <row r="6" spans="2:10" x14ac:dyDescent="0.2">
      <c r="B6" s="265"/>
      <c r="D6" s="266" t="s">
        <v>0</v>
      </c>
      <c r="E6" s="267" t="s">
        <v>152</v>
      </c>
      <c r="F6" s="268" t="s">
        <v>184</v>
      </c>
      <c r="G6" s="268" t="s">
        <v>183</v>
      </c>
      <c r="H6" s="268" t="s">
        <v>185</v>
      </c>
      <c r="I6" s="268" t="s">
        <v>186</v>
      </c>
      <c r="J6" s="269" t="s">
        <v>187</v>
      </c>
    </row>
    <row r="7" spans="2:10" x14ac:dyDescent="0.2">
      <c r="B7" s="265" t="s">
        <v>188</v>
      </c>
      <c r="D7" s="266"/>
      <c r="E7" s="267" t="s">
        <v>189</v>
      </c>
      <c r="F7" s="270" t="s">
        <v>190</v>
      </c>
      <c r="G7" s="270" t="s">
        <v>191</v>
      </c>
      <c r="H7" s="270" t="s">
        <v>192</v>
      </c>
      <c r="I7" s="268" t="s">
        <v>193</v>
      </c>
      <c r="J7" s="269" t="s">
        <v>194</v>
      </c>
    </row>
    <row r="8" spans="2:10" x14ac:dyDescent="0.2">
      <c r="B8" s="271"/>
      <c r="C8" s="258"/>
      <c r="D8" s="272"/>
      <c r="E8" s="273" t="s">
        <v>101</v>
      </c>
      <c r="F8" s="274" t="s">
        <v>20</v>
      </c>
      <c r="G8" s="274" t="s">
        <v>21</v>
      </c>
      <c r="H8" s="274" t="s">
        <v>55</v>
      </c>
      <c r="I8" s="274" t="s">
        <v>23</v>
      </c>
      <c r="J8" s="274" t="s">
        <v>24</v>
      </c>
    </row>
    <row r="9" spans="2:10" x14ac:dyDescent="0.2">
      <c r="B9" s="265" t="s">
        <v>104</v>
      </c>
      <c r="C9" s="266"/>
      <c r="D9" s="269"/>
      <c r="E9" s="275"/>
      <c r="F9" s="268"/>
      <c r="G9" s="268"/>
      <c r="H9" s="268"/>
      <c r="I9" s="268"/>
      <c r="J9" s="263"/>
    </row>
    <row r="10" spans="2:10" x14ac:dyDescent="0.2">
      <c r="B10" s="265"/>
      <c r="C10" s="258" t="s">
        <v>105</v>
      </c>
      <c r="D10" s="270">
        <v>1</v>
      </c>
      <c r="E10" s="122">
        <v>1976218</v>
      </c>
      <c r="F10" s="122">
        <v>1956647</v>
      </c>
      <c r="G10" s="122">
        <v>0</v>
      </c>
      <c r="H10" s="122">
        <v>0</v>
      </c>
      <c r="I10" s="122">
        <v>0</v>
      </c>
      <c r="J10" s="93">
        <f>E10-F10-G10-H10-I10</f>
        <v>19571</v>
      </c>
    </row>
    <row r="11" spans="2:10" x14ac:dyDescent="0.2">
      <c r="B11" s="265"/>
      <c r="C11" s="258" t="s">
        <v>106</v>
      </c>
      <c r="D11" s="274">
        <v>2</v>
      </c>
      <c r="E11" s="122">
        <v>2848193</v>
      </c>
      <c r="F11" s="122">
        <v>0</v>
      </c>
      <c r="G11" s="122">
        <v>0</v>
      </c>
      <c r="H11" s="122">
        <v>0</v>
      </c>
      <c r="I11" s="122">
        <v>8926</v>
      </c>
      <c r="J11" s="93">
        <f t="shared" ref="J11:J17" si="0">E11-F11-G11-H11-I11</f>
        <v>2839267</v>
      </c>
    </row>
    <row r="12" spans="2:10" x14ac:dyDescent="0.2">
      <c r="B12" s="265"/>
      <c r="C12" s="258" t="s">
        <v>107</v>
      </c>
      <c r="D12" s="274">
        <v>3</v>
      </c>
      <c r="E12" s="122">
        <v>647351</v>
      </c>
      <c r="F12" s="122">
        <v>400381</v>
      </c>
      <c r="G12" s="122">
        <v>0</v>
      </c>
      <c r="H12" s="122">
        <v>0</v>
      </c>
      <c r="I12" s="122">
        <v>0</v>
      </c>
      <c r="J12" s="93">
        <f t="shared" si="0"/>
        <v>246970</v>
      </c>
    </row>
    <row r="13" spans="2:10" x14ac:dyDescent="0.2">
      <c r="B13" s="265"/>
      <c r="C13" s="258" t="s">
        <v>108</v>
      </c>
      <c r="D13" s="274">
        <v>4</v>
      </c>
      <c r="E13" s="122">
        <v>5746118</v>
      </c>
      <c r="F13" s="122">
        <v>0</v>
      </c>
      <c r="G13" s="122">
        <v>0</v>
      </c>
      <c r="H13" s="122">
        <v>3481</v>
      </c>
      <c r="I13" s="122">
        <v>697</v>
      </c>
      <c r="J13" s="93">
        <f t="shared" si="0"/>
        <v>5741940</v>
      </c>
    </row>
    <row r="14" spans="2:10" x14ac:dyDescent="0.2">
      <c r="B14" s="265"/>
      <c r="C14" s="258" t="s">
        <v>109</v>
      </c>
      <c r="D14" s="274">
        <v>5</v>
      </c>
      <c r="E14" s="122">
        <v>2739876</v>
      </c>
      <c r="F14" s="122">
        <v>372</v>
      </c>
      <c r="G14" s="122">
        <v>0</v>
      </c>
      <c r="H14" s="122">
        <v>46</v>
      </c>
      <c r="I14" s="122">
        <v>445</v>
      </c>
      <c r="J14" s="93">
        <f t="shared" si="0"/>
        <v>2739013</v>
      </c>
    </row>
    <row r="15" spans="2:10" x14ac:dyDescent="0.2">
      <c r="B15" s="265"/>
      <c r="C15" s="258" t="s">
        <v>110</v>
      </c>
      <c r="D15" s="274">
        <v>6</v>
      </c>
      <c r="E15" s="122">
        <v>173890</v>
      </c>
      <c r="F15" s="122">
        <v>173814</v>
      </c>
      <c r="G15" s="122">
        <v>0</v>
      </c>
      <c r="H15" s="122">
        <v>0</v>
      </c>
      <c r="I15" s="122">
        <v>0</v>
      </c>
      <c r="J15" s="93">
        <f t="shared" si="0"/>
        <v>76</v>
      </c>
    </row>
    <row r="16" spans="2:10" x14ac:dyDescent="0.2">
      <c r="B16" s="265"/>
      <c r="C16" s="258" t="s">
        <v>111</v>
      </c>
      <c r="D16" s="274">
        <v>7</v>
      </c>
      <c r="E16" s="122">
        <v>96092</v>
      </c>
      <c r="F16" s="122">
        <v>43151</v>
      </c>
      <c r="G16" s="122">
        <v>0</v>
      </c>
      <c r="H16" s="122">
        <v>0</v>
      </c>
      <c r="I16" s="122">
        <v>0</v>
      </c>
      <c r="J16" s="93">
        <f t="shared" si="0"/>
        <v>52941</v>
      </c>
    </row>
    <row r="17" spans="2:10" x14ac:dyDescent="0.2">
      <c r="B17" s="271"/>
      <c r="C17" s="258" t="s">
        <v>112</v>
      </c>
      <c r="D17" s="274">
        <v>8</v>
      </c>
      <c r="E17" s="122">
        <v>223825</v>
      </c>
      <c r="F17" s="122">
        <v>164968</v>
      </c>
      <c r="G17" s="122">
        <v>0</v>
      </c>
      <c r="H17" s="122">
        <v>0</v>
      </c>
      <c r="I17" s="122">
        <v>0</v>
      </c>
      <c r="J17" s="93">
        <f t="shared" si="0"/>
        <v>58857</v>
      </c>
    </row>
    <row r="18" spans="2:10" ht="3.95" customHeight="1" x14ac:dyDescent="0.2">
      <c r="B18" s="271"/>
      <c r="C18" s="258"/>
      <c r="D18" s="274"/>
      <c r="E18" s="122"/>
      <c r="F18" s="93"/>
      <c r="G18" s="93"/>
      <c r="H18" s="93"/>
      <c r="I18" s="93"/>
      <c r="J18" s="93"/>
    </row>
    <row r="19" spans="2:10" x14ac:dyDescent="0.2">
      <c r="B19" s="265" t="s">
        <v>113</v>
      </c>
      <c r="D19" s="263"/>
      <c r="E19" s="124"/>
      <c r="F19" s="91"/>
      <c r="G19" s="91"/>
      <c r="H19" s="91"/>
      <c r="I19" s="91"/>
      <c r="J19" s="91"/>
    </row>
    <row r="20" spans="2:10" x14ac:dyDescent="0.2">
      <c r="B20" s="265"/>
      <c r="C20" s="258" t="s">
        <v>114</v>
      </c>
      <c r="D20" s="270">
        <v>9</v>
      </c>
      <c r="E20" s="122">
        <v>609768</v>
      </c>
      <c r="F20" s="122">
        <v>285855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323913</v>
      </c>
    </row>
    <row r="21" spans="2:10" x14ac:dyDescent="0.2">
      <c r="B21" s="265"/>
      <c r="C21" s="258" t="s">
        <v>115</v>
      </c>
      <c r="D21" s="274">
        <v>10</v>
      </c>
      <c r="E21" s="122">
        <v>80806</v>
      </c>
      <c r="F21" s="122">
        <v>70798</v>
      </c>
      <c r="G21" s="122">
        <v>0</v>
      </c>
      <c r="H21" s="122">
        <v>0</v>
      </c>
      <c r="I21" s="122">
        <v>0</v>
      </c>
      <c r="J21" s="93">
        <f t="shared" si="1"/>
        <v>10008</v>
      </c>
    </row>
    <row r="22" spans="2:10" x14ac:dyDescent="0.2">
      <c r="B22" s="265"/>
      <c r="C22" s="258" t="s">
        <v>116</v>
      </c>
      <c r="D22" s="274">
        <v>11</v>
      </c>
      <c r="E22" s="122">
        <v>23210</v>
      </c>
      <c r="F22" s="122">
        <v>8875</v>
      </c>
      <c r="G22" s="122">
        <v>0</v>
      </c>
      <c r="H22" s="122">
        <v>0</v>
      </c>
      <c r="I22" s="122">
        <v>0</v>
      </c>
      <c r="J22" s="93">
        <f t="shared" si="1"/>
        <v>14335</v>
      </c>
    </row>
    <row r="23" spans="2:10" x14ac:dyDescent="0.2">
      <c r="B23" s="265"/>
      <c r="C23" s="258" t="s">
        <v>117</v>
      </c>
      <c r="D23" s="274">
        <v>12</v>
      </c>
      <c r="E23" s="122">
        <v>26149</v>
      </c>
      <c r="F23" s="122">
        <v>2800</v>
      </c>
      <c r="G23" s="122">
        <v>0</v>
      </c>
      <c r="H23" s="122">
        <v>0</v>
      </c>
      <c r="I23" s="122">
        <v>0</v>
      </c>
      <c r="J23" s="93">
        <f t="shared" si="1"/>
        <v>23349</v>
      </c>
    </row>
    <row r="24" spans="2:10" x14ac:dyDescent="0.2">
      <c r="B24" s="265"/>
      <c r="C24" s="258" t="s">
        <v>118</v>
      </c>
      <c r="D24" s="274">
        <v>13</v>
      </c>
      <c r="E24" s="122">
        <v>1402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1402</v>
      </c>
    </row>
    <row r="25" spans="2:10" x14ac:dyDescent="0.2">
      <c r="B25" s="265"/>
      <c r="C25" s="258" t="s">
        <v>119</v>
      </c>
      <c r="D25" s="274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265"/>
      <c r="C26" s="258" t="s">
        <v>120</v>
      </c>
      <c r="D26" s="274">
        <v>15</v>
      </c>
      <c r="E26" s="122">
        <v>1517077</v>
      </c>
      <c r="F26" s="122">
        <v>0</v>
      </c>
      <c r="G26" s="122">
        <v>1414215</v>
      </c>
      <c r="H26" s="122">
        <v>0</v>
      </c>
      <c r="I26" s="122">
        <v>13918</v>
      </c>
      <c r="J26" s="93">
        <f t="shared" si="1"/>
        <v>88944</v>
      </c>
    </row>
    <row r="27" spans="2:10" x14ac:dyDescent="0.2">
      <c r="B27" s="265"/>
      <c r="C27" s="258" t="s">
        <v>121</v>
      </c>
      <c r="D27" s="274">
        <v>16</v>
      </c>
      <c r="E27" s="122">
        <v>3206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3206</v>
      </c>
    </row>
    <row r="28" spans="2:10" x14ac:dyDescent="0.2">
      <c r="B28" s="265"/>
      <c r="C28" s="258" t="s">
        <v>122</v>
      </c>
      <c r="D28" s="274">
        <v>17</v>
      </c>
      <c r="E28" s="122">
        <v>152447</v>
      </c>
      <c r="F28" s="122">
        <v>0</v>
      </c>
      <c r="G28" s="122">
        <v>69</v>
      </c>
      <c r="H28" s="122">
        <v>18</v>
      </c>
      <c r="I28" s="122">
        <v>4</v>
      </c>
      <c r="J28" s="93">
        <f t="shared" si="1"/>
        <v>152356</v>
      </c>
    </row>
    <row r="29" spans="2:10" x14ac:dyDescent="0.2">
      <c r="B29" s="265"/>
      <c r="C29" s="258" t="s">
        <v>124</v>
      </c>
      <c r="D29" s="274">
        <v>18</v>
      </c>
      <c r="E29" s="122">
        <v>120894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120399</v>
      </c>
    </row>
    <row r="30" spans="2:10" x14ac:dyDescent="0.2">
      <c r="B30" s="265"/>
      <c r="C30" s="258" t="s">
        <v>125</v>
      </c>
      <c r="D30" s="274">
        <v>19</v>
      </c>
      <c r="E30" s="122">
        <v>187540</v>
      </c>
      <c r="F30" s="479">
        <v>0</v>
      </c>
      <c r="G30" s="122">
        <v>0</v>
      </c>
      <c r="H30" s="122">
        <v>0</v>
      </c>
      <c r="I30" s="122">
        <v>0</v>
      </c>
      <c r="J30" s="93">
        <f t="shared" si="1"/>
        <v>187540</v>
      </c>
    </row>
    <row r="31" spans="2:10" x14ac:dyDescent="0.2">
      <c r="B31" s="265"/>
      <c r="C31" s="258" t="s">
        <v>126</v>
      </c>
      <c r="D31" s="274">
        <v>20</v>
      </c>
      <c r="E31" s="122">
        <v>26082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26082</v>
      </c>
    </row>
    <row r="32" spans="2:10" x14ac:dyDescent="0.2">
      <c r="B32" s="265"/>
      <c r="C32" s="258" t="s">
        <v>127</v>
      </c>
      <c r="D32" s="274">
        <v>21</v>
      </c>
      <c r="E32" s="122">
        <v>238273</v>
      </c>
      <c r="F32" s="122">
        <v>229877</v>
      </c>
      <c r="G32" s="122">
        <v>0</v>
      </c>
      <c r="H32" s="122">
        <v>0</v>
      </c>
      <c r="I32" s="122">
        <v>0</v>
      </c>
      <c r="J32" s="93">
        <f t="shared" si="1"/>
        <v>8396</v>
      </c>
    </row>
    <row r="33" spans="2:10" x14ac:dyDescent="0.2">
      <c r="B33" s="276" t="s">
        <v>128</v>
      </c>
      <c r="C33" s="277"/>
      <c r="D33" s="278">
        <v>22</v>
      </c>
      <c r="E33" s="127">
        <f t="shared" ref="E33:J33" si="2">SUM(E10:E32)</f>
        <v>17438417</v>
      </c>
      <c r="F33" s="127">
        <f t="shared" si="2"/>
        <v>3338033</v>
      </c>
      <c r="G33" s="127">
        <f t="shared" si="2"/>
        <v>1414284</v>
      </c>
      <c r="H33" s="127">
        <f t="shared" si="2"/>
        <v>3545</v>
      </c>
      <c r="I33" s="127">
        <f t="shared" si="2"/>
        <v>23990</v>
      </c>
      <c r="J33" s="129">
        <f t="shared" si="2"/>
        <v>12658565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30" display="Inhalt!F30"/>
    <hyperlink ref="F30" location="'Tab 7j'!J1" display="'Tab 7j'!J1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354" t="s">
        <v>371</v>
      </c>
      <c r="C1" s="279"/>
      <c r="D1" s="6"/>
      <c r="E1" s="6"/>
      <c r="F1" s="6"/>
      <c r="G1" s="6"/>
      <c r="H1" s="6"/>
      <c r="I1" s="476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196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280" t="s">
        <v>197</v>
      </c>
      <c r="E5" s="21"/>
      <c r="F5" s="25" t="s">
        <v>198</v>
      </c>
      <c r="G5" s="26"/>
      <c r="H5" s="27"/>
      <c r="I5" s="23" t="s">
        <v>199</v>
      </c>
    </row>
    <row r="6" spans="2:9" x14ac:dyDescent="0.2">
      <c r="B6" s="89"/>
      <c r="C6" s="29"/>
      <c r="D6" s="29"/>
      <c r="E6" s="30" t="s">
        <v>0</v>
      </c>
      <c r="F6" s="116" t="s">
        <v>200</v>
      </c>
      <c r="G6" s="32" t="s">
        <v>201</v>
      </c>
      <c r="H6" s="32" t="s">
        <v>202</v>
      </c>
      <c r="I6" s="281" t="s">
        <v>203</v>
      </c>
    </row>
    <row r="7" spans="2:9" x14ac:dyDescent="0.2">
      <c r="B7" s="89" t="s">
        <v>204</v>
      </c>
      <c r="C7" s="29"/>
      <c r="D7" s="29"/>
      <c r="E7" s="30"/>
      <c r="F7" s="116"/>
      <c r="G7" s="92"/>
      <c r="H7" s="32" t="s">
        <v>189</v>
      </c>
      <c r="I7" s="33" t="s">
        <v>205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206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207</v>
      </c>
      <c r="E10" s="92">
        <v>1</v>
      </c>
      <c r="F10" s="282">
        <v>214014</v>
      </c>
      <c r="G10" s="282">
        <v>0</v>
      </c>
      <c r="H10" s="282">
        <f>F10+G10</f>
        <v>214014</v>
      </c>
      <c r="I10" s="282">
        <v>178977</v>
      </c>
    </row>
    <row r="11" spans="2:9" x14ac:dyDescent="0.2">
      <c r="B11" s="89"/>
      <c r="C11" s="29"/>
      <c r="D11" s="36" t="s">
        <v>208</v>
      </c>
      <c r="E11" s="38">
        <v>2</v>
      </c>
      <c r="F11" s="282">
        <v>17171538</v>
      </c>
      <c r="G11" s="282">
        <v>1268872</v>
      </c>
      <c r="H11" s="282">
        <f t="shared" ref="H11:H26" si="0">F11+G11</f>
        <v>18440410</v>
      </c>
      <c r="I11" s="282">
        <v>18706983</v>
      </c>
    </row>
    <row r="12" spans="2:9" x14ac:dyDescent="0.2">
      <c r="B12" s="89"/>
      <c r="C12" s="17" t="s">
        <v>209</v>
      </c>
      <c r="D12" s="36"/>
      <c r="E12" s="38">
        <v>3</v>
      </c>
      <c r="F12" s="282">
        <f>F10+F11</f>
        <v>17385552</v>
      </c>
      <c r="G12" s="282">
        <f>G10+G11</f>
        <v>1268872</v>
      </c>
      <c r="H12" s="282">
        <f>H10+H11</f>
        <v>18654424</v>
      </c>
      <c r="I12" s="282">
        <f>I10+I11</f>
        <v>18885960</v>
      </c>
    </row>
    <row r="13" spans="2:9" x14ac:dyDescent="0.2">
      <c r="B13" s="89" t="s">
        <v>210</v>
      </c>
      <c r="C13" s="29"/>
      <c r="D13" s="30"/>
      <c r="E13" s="286"/>
      <c r="F13" s="287"/>
      <c r="G13" s="288"/>
      <c r="H13" s="284"/>
      <c r="I13" s="288"/>
    </row>
    <row r="14" spans="2:9" x14ac:dyDescent="0.2">
      <c r="B14" s="89"/>
      <c r="C14" s="29"/>
      <c r="D14" s="36" t="s">
        <v>105</v>
      </c>
      <c r="E14" s="92">
        <v>4</v>
      </c>
      <c r="F14" s="289">
        <v>284600</v>
      </c>
      <c r="G14" s="289">
        <v>3529</v>
      </c>
      <c r="H14" s="289">
        <f t="shared" si="0"/>
        <v>288129</v>
      </c>
      <c r="I14" s="282">
        <v>292724</v>
      </c>
    </row>
    <row r="15" spans="2:9" x14ac:dyDescent="0.2">
      <c r="B15" s="89"/>
      <c r="C15" s="29"/>
      <c r="D15" s="36" t="s">
        <v>106</v>
      </c>
      <c r="E15" s="38">
        <v>5</v>
      </c>
      <c r="F15" s="289">
        <v>2954537</v>
      </c>
      <c r="G15" s="289">
        <v>14079</v>
      </c>
      <c r="H15" s="289">
        <f t="shared" si="0"/>
        <v>2968616</v>
      </c>
      <c r="I15" s="282">
        <v>2998895</v>
      </c>
    </row>
    <row r="16" spans="2:9" x14ac:dyDescent="0.2">
      <c r="B16" s="89"/>
      <c r="C16" s="29"/>
      <c r="D16" s="36" t="s">
        <v>107</v>
      </c>
      <c r="E16" s="38">
        <v>6</v>
      </c>
      <c r="F16" s="289">
        <v>468085</v>
      </c>
      <c r="G16" s="289">
        <v>0</v>
      </c>
      <c r="H16" s="289">
        <f t="shared" si="0"/>
        <v>468085</v>
      </c>
      <c r="I16" s="282">
        <v>440799</v>
      </c>
    </row>
    <row r="17" spans="2:9" x14ac:dyDescent="0.2">
      <c r="B17" s="89"/>
      <c r="C17" s="29"/>
      <c r="D17" s="36" t="s">
        <v>108</v>
      </c>
      <c r="E17" s="38">
        <v>7</v>
      </c>
      <c r="F17" s="289">
        <v>6175018</v>
      </c>
      <c r="G17" s="289">
        <v>588586</v>
      </c>
      <c r="H17" s="289">
        <f t="shared" si="0"/>
        <v>6763604</v>
      </c>
      <c r="I17" s="282">
        <v>7059298</v>
      </c>
    </row>
    <row r="18" spans="2:9" x14ac:dyDescent="0.2">
      <c r="B18" s="89"/>
      <c r="C18" s="29"/>
      <c r="D18" s="36" t="s">
        <v>109</v>
      </c>
      <c r="E18" s="38">
        <v>8</v>
      </c>
      <c r="F18" s="289">
        <v>2348140</v>
      </c>
      <c r="G18" s="289">
        <v>990</v>
      </c>
      <c r="H18" s="289">
        <f t="shared" si="0"/>
        <v>2349130</v>
      </c>
      <c r="I18" s="282">
        <v>2398347</v>
      </c>
    </row>
    <row r="19" spans="2:9" x14ac:dyDescent="0.2">
      <c r="B19" s="89"/>
      <c r="C19" s="29"/>
      <c r="D19" s="36" t="s">
        <v>110</v>
      </c>
      <c r="E19" s="92">
        <v>9</v>
      </c>
      <c r="F19" s="289">
        <v>589491</v>
      </c>
      <c r="G19" s="289">
        <v>0</v>
      </c>
      <c r="H19" s="289">
        <f t="shared" si="0"/>
        <v>589491</v>
      </c>
      <c r="I19" s="282">
        <v>601059</v>
      </c>
    </row>
    <row r="20" spans="2:9" x14ac:dyDescent="0.2">
      <c r="B20" s="89"/>
      <c r="C20" s="29"/>
      <c r="D20" s="36" t="s">
        <v>111</v>
      </c>
      <c r="E20" s="38">
        <v>10</v>
      </c>
      <c r="F20" s="289">
        <v>312575</v>
      </c>
      <c r="G20" s="289">
        <v>0</v>
      </c>
      <c r="H20" s="289">
        <f t="shared" si="0"/>
        <v>312575</v>
      </c>
      <c r="I20" s="282">
        <v>347994</v>
      </c>
    </row>
    <row r="21" spans="2:9" x14ac:dyDescent="0.2">
      <c r="B21" s="89"/>
      <c r="C21" s="29"/>
      <c r="D21" s="36" t="s">
        <v>112</v>
      </c>
      <c r="E21" s="38">
        <v>11</v>
      </c>
      <c r="F21" s="289">
        <v>739036</v>
      </c>
      <c r="G21" s="289">
        <v>0</v>
      </c>
      <c r="H21" s="289">
        <f t="shared" si="0"/>
        <v>739036</v>
      </c>
      <c r="I21" s="282">
        <v>789095</v>
      </c>
    </row>
    <row r="22" spans="2:9" x14ac:dyDescent="0.2">
      <c r="B22" s="89"/>
      <c r="C22" s="29"/>
      <c r="D22" s="36" t="s">
        <v>114</v>
      </c>
      <c r="E22" s="38">
        <v>12</v>
      </c>
      <c r="F22" s="289">
        <v>75096</v>
      </c>
      <c r="G22" s="289">
        <v>0</v>
      </c>
      <c r="H22" s="289">
        <f t="shared" si="0"/>
        <v>75096</v>
      </c>
      <c r="I22" s="282">
        <v>71038</v>
      </c>
    </row>
    <row r="23" spans="2:9" x14ac:dyDescent="0.2">
      <c r="B23" s="89"/>
      <c r="C23" s="29"/>
      <c r="D23" s="36" t="s">
        <v>115</v>
      </c>
      <c r="E23" s="38">
        <v>13</v>
      </c>
      <c r="F23" s="289">
        <v>857</v>
      </c>
      <c r="G23" s="289">
        <v>0</v>
      </c>
      <c r="H23" s="289">
        <f t="shared" si="0"/>
        <v>857</v>
      </c>
      <c r="I23" s="282">
        <v>661</v>
      </c>
    </row>
    <row r="24" spans="2:9" x14ac:dyDescent="0.2">
      <c r="B24" s="89"/>
      <c r="C24" s="29"/>
      <c r="D24" s="36" t="s">
        <v>116</v>
      </c>
      <c r="E24" s="38">
        <v>14</v>
      </c>
      <c r="F24" s="289">
        <v>16136</v>
      </c>
      <c r="G24" s="289">
        <v>0</v>
      </c>
      <c r="H24" s="289">
        <f t="shared" si="0"/>
        <v>16136</v>
      </c>
      <c r="I24" s="282">
        <v>19751</v>
      </c>
    </row>
    <row r="25" spans="2:9" x14ac:dyDescent="0.2">
      <c r="B25" s="89"/>
      <c r="C25" s="29"/>
      <c r="D25" s="36" t="s">
        <v>117</v>
      </c>
      <c r="E25" s="38">
        <v>15</v>
      </c>
      <c r="F25" s="289">
        <v>9563</v>
      </c>
      <c r="G25" s="289">
        <v>0</v>
      </c>
      <c r="H25" s="289">
        <f t="shared" si="0"/>
        <v>9563</v>
      </c>
      <c r="I25" s="282">
        <v>10164</v>
      </c>
    </row>
    <row r="26" spans="2:9" x14ac:dyDescent="0.2">
      <c r="B26" s="89"/>
      <c r="C26" s="29"/>
      <c r="D26" s="36" t="s">
        <v>118</v>
      </c>
      <c r="E26" s="38">
        <v>16</v>
      </c>
      <c r="F26" s="289">
        <v>1829</v>
      </c>
      <c r="G26" s="289">
        <v>0</v>
      </c>
      <c r="H26" s="289">
        <f t="shared" si="0"/>
        <v>1829</v>
      </c>
      <c r="I26" s="282">
        <v>2568</v>
      </c>
    </row>
    <row r="27" spans="2:9" x14ac:dyDescent="0.2">
      <c r="B27" s="89"/>
      <c r="C27" s="29"/>
      <c r="D27" s="36" t="s">
        <v>119</v>
      </c>
      <c r="E27" s="38">
        <v>17</v>
      </c>
      <c r="F27" s="289">
        <v>0</v>
      </c>
      <c r="G27" s="289">
        <v>0</v>
      </c>
      <c r="H27" s="289">
        <f t="shared" ref="H27:H35" si="1">F27+G27</f>
        <v>0</v>
      </c>
      <c r="I27" s="282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289">
        <v>1386775</v>
      </c>
      <c r="G28" s="289">
        <v>260027</v>
      </c>
      <c r="H28" s="289">
        <f t="shared" si="1"/>
        <v>1646802</v>
      </c>
      <c r="I28" s="282">
        <v>1657699</v>
      </c>
    </row>
    <row r="29" spans="2:9" x14ac:dyDescent="0.2">
      <c r="B29" s="89"/>
      <c r="C29" s="29"/>
      <c r="D29" s="36" t="s">
        <v>121</v>
      </c>
      <c r="E29" s="38">
        <v>19</v>
      </c>
      <c r="F29" s="289">
        <v>1489</v>
      </c>
      <c r="G29" s="289">
        <v>0</v>
      </c>
      <c r="H29" s="289">
        <f t="shared" si="1"/>
        <v>1489</v>
      </c>
      <c r="I29" s="282">
        <v>1503</v>
      </c>
    </row>
    <row r="30" spans="2:9" x14ac:dyDescent="0.2">
      <c r="B30" s="89"/>
      <c r="C30" s="29"/>
      <c r="D30" s="36" t="s">
        <v>122</v>
      </c>
      <c r="E30" s="38">
        <v>20</v>
      </c>
      <c r="F30" s="289">
        <v>376965</v>
      </c>
      <c r="G30" s="289">
        <v>0</v>
      </c>
      <c r="H30" s="289">
        <f t="shared" si="1"/>
        <v>376965</v>
      </c>
      <c r="I30" s="282">
        <v>372625</v>
      </c>
    </row>
    <row r="31" spans="2:9" x14ac:dyDescent="0.2">
      <c r="B31" s="89"/>
      <c r="C31" s="29"/>
      <c r="D31" s="36" t="s">
        <v>124</v>
      </c>
      <c r="E31" s="38">
        <v>21</v>
      </c>
      <c r="F31" s="289">
        <v>197760</v>
      </c>
      <c r="G31" s="289">
        <v>0</v>
      </c>
      <c r="H31" s="289">
        <f t="shared" si="1"/>
        <v>197760</v>
      </c>
      <c r="I31" s="282">
        <v>176526</v>
      </c>
    </row>
    <row r="32" spans="2:9" x14ac:dyDescent="0.2">
      <c r="B32" s="89"/>
      <c r="C32" s="29"/>
      <c r="D32" s="36" t="s">
        <v>125</v>
      </c>
      <c r="E32" s="38">
        <v>22</v>
      </c>
      <c r="F32" s="289">
        <v>73910</v>
      </c>
      <c r="G32" s="289">
        <v>82424</v>
      </c>
      <c r="H32" s="289">
        <f t="shared" si="1"/>
        <v>156334</v>
      </c>
      <c r="I32" s="282">
        <v>144711</v>
      </c>
    </row>
    <row r="33" spans="2:9" x14ac:dyDescent="0.2">
      <c r="B33" s="89"/>
      <c r="C33" s="29"/>
      <c r="D33" s="36" t="s">
        <v>126</v>
      </c>
      <c r="E33" s="38">
        <v>23</v>
      </c>
      <c r="F33" s="289">
        <v>61842</v>
      </c>
      <c r="G33" s="289">
        <v>0</v>
      </c>
      <c r="H33" s="289">
        <f t="shared" si="1"/>
        <v>61842</v>
      </c>
      <c r="I33" s="282">
        <v>67194</v>
      </c>
    </row>
    <row r="34" spans="2:9" x14ac:dyDescent="0.2">
      <c r="B34" s="89"/>
      <c r="C34" s="29"/>
      <c r="D34" s="36" t="s">
        <v>127</v>
      </c>
      <c r="E34" s="38">
        <v>24</v>
      </c>
      <c r="F34" s="289">
        <v>269570</v>
      </c>
      <c r="G34" s="289">
        <v>0</v>
      </c>
      <c r="H34" s="289">
        <f t="shared" si="1"/>
        <v>269570</v>
      </c>
      <c r="I34" s="282">
        <v>247220</v>
      </c>
    </row>
    <row r="35" spans="2:9" x14ac:dyDescent="0.2">
      <c r="B35" s="89"/>
      <c r="C35" s="29" t="s">
        <v>209</v>
      </c>
      <c r="D35" s="36"/>
      <c r="E35" s="38">
        <v>25</v>
      </c>
      <c r="F35" s="289">
        <f>SUM(F14:F34)</f>
        <v>16343274</v>
      </c>
      <c r="G35" s="289">
        <f>SUM(G14:G34)</f>
        <v>949635</v>
      </c>
      <c r="H35" s="289">
        <f t="shared" si="1"/>
        <v>17292909</v>
      </c>
      <c r="I35" s="282">
        <f>SUM(I14:I34)</f>
        <v>17699871</v>
      </c>
    </row>
    <row r="36" spans="2:9" x14ac:dyDescent="0.2">
      <c r="B36" s="82" t="s">
        <v>128</v>
      </c>
      <c r="C36" s="290"/>
      <c r="D36" s="132"/>
      <c r="E36" s="133">
        <v>26</v>
      </c>
      <c r="F36" s="291">
        <f>F12+F35</f>
        <v>33728826</v>
      </c>
      <c r="G36" s="291">
        <f>G12+G35</f>
        <v>2218507</v>
      </c>
      <c r="H36" s="291">
        <f>H12+H35</f>
        <v>35947333</v>
      </c>
      <c r="I36" s="292">
        <f>I12+I35</f>
        <v>36585831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483" customWidth="1"/>
    <col min="2" max="2" width="0" style="483" hidden="1" customWidth="1"/>
    <col min="3" max="3" width="26.7109375" style="483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2:256" x14ac:dyDescent="0.2">
      <c r="D2" s="483"/>
      <c r="E2" s="483"/>
      <c r="F2" s="483"/>
      <c r="G2" s="483"/>
      <c r="H2" s="483"/>
      <c r="I2" s="483"/>
      <c r="J2" s="483"/>
      <c r="K2" s="483"/>
      <c r="L2" s="483"/>
      <c r="M2" s="483"/>
      <c r="N2" s="483"/>
    </row>
    <row r="3" spans="2:256" x14ac:dyDescent="0.2"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</row>
    <row r="4" spans="2:256" x14ac:dyDescent="0.2">
      <c r="D4" s="483"/>
      <c r="E4" s="483"/>
      <c r="F4" s="483"/>
      <c r="G4" s="483"/>
      <c r="H4" s="483"/>
      <c r="I4" s="483"/>
      <c r="J4" s="483"/>
      <c r="K4" s="483"/>
      <c r="L4" s="483"/>
      <c r="M4" s="483"/>
      <c r="N4" s="483"/>
    </row>
    <row r="5" spans="2:256" ht="23.25" x14ac:dyDescent="0.35">
      <c r="D5" s="483"/>
      <c r="E5" s="483"/>
      <c r="F5" s="487" t="str">
        <f>Deckblatt!D36</f>
        <v>Monat: Februar 2020</v>
      </c>
      <c r="G5" s="483"/>
      <c r="H5" s="483"/>
      <c r="I5" s="483"/>
      <c r="J5" s="483"/>
      <c r="K5" s="483"/>
      <c r="L5" s="483"/>
      <c r="M5" s="483"/>
      <c r="N5" s="483"/>
    </row>
    <row r="6" spans="2:256" x14ac:dyDescent="0.2"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483"/>
    </row>
    <row r="7" spans="2:256" hidden="1" x14ac:dyDescent="0.2">
      <c r="D7" s="483"/>
      <c r="E7" s="483">
        <v>1</v>
      </c>
      <c r="F7" s="483"/>
      <c r="G7" s="483"/>
      <c r="H7" s="483"/>
      <c r="I7" s="483"/>
      <c r="J7" s="483"/>
      <c r="K7" s="483"/>
      <c r="L7" s="483"/>
      <c r="M7" s="483"/>
      <c r="N7" s="483"/>
    </row>
    <row r="8" spans="2:256" x14ac:dyDescent="0.2">
      <c r="D8" s="483"/>
      <c r="E8" s="483"/>
      <c r="F8" s="483"/>
      <c r="G8" s="483"/>
      <c r="H8" s="483"/>
      <c r="I8" s="483"/>
      <c r="J8" s="483"/>
      <c r="K8" s="483"/>
      <c r="L8" s="483"/>
      <c r="M8" s="483"/>
      <c r="N8" s="483"/>
    </row>
    <row r="9" spans="2:256" x14ac:dyDescent="0.2">
      <c r="D9" s="483"/>
      <c r="E9" s="483"/>
      <c r="F9" s="483"/>
      <c r="G9" s="483"/>
      <c r="H9" s="483"/>
      <c r="I9" s="483"/>
      <c r="J9" s="483"/>
      <c r="K9" s="483"/>
      <c r="L9" s="483"/>
      <c r="M9" s="483"/>
      <c r="N9" s="483"/>
    </row>
    <row r="10" spans="2:256" x14ac:dyDescent="0.2">
      <c r="D10" s="483"/>
      <c r="E10" s="483"/>
      <c r="F10" s="483"/>
      <c r="G10" s="483"/>
      <c r="H10" s="483"/>
      <c r="I10" s="483"/>
      <c r="J10" s="483"/>
      <c r="K10" s="483"/>
      <c r="L10" s="483"/>
      <c r="M10" s="483"/>
      <c r="N10" s="483"/>
    </row>
    <row r="11" spans="2:256" ht="12.75" customHeight="1" x14ac:dyDescent="0.2">
      <c r="D11" s="483"/>
      <c r="E11" s="483"/>
      <c r="F11" s="483"/>
      <c r="G11" s="483"/>
      <c r="H11" s="483"/>
      <c r="I11" s="483"/>
      <c r="J11" s="483"/>
      <c r="K11" s="483"/>
      <c r="L11" s="483"/>
      <c r="M11" s="483"/>
      <c r="N11" s="483"/>
      <c r="O11" s="483"/>
      <c r="P11" s="483"/>
      <c r="Q11" s="483"/>
      <c r="R11" s="483"/>
      <c r="S11" s="483"/>
      <c r="T11" s="483"/>
      <c r="U11" s="483"/>
      <c r="V11" s="483"/>
      <c r="W11" s="483"/>
      <c r="X11" s="483"/>
      <c r="Y11" s="483"/>
      <c r="Z11" s="483"/>
      <c r="AA11" s="483"/>
      <c r="AB11" s="483"/>
      <c r="AC11" s="483"/>
      <c r="AD11" s="483"/>
      <c r="AE11" s="483"/>
      <c r="AF11" s="483"/>
      <c r="AG11" s="483"/>
      <c r="AH11" s="483"/>
      <c r="AI11" s="483"/>
      <c r="AJ11" s="483"/>
      <c r="AK11" s="483"/>
      <c r="AL11" s="483"/>
      <c r="AM11" s="483"/>
      <c r="AN11" s="483"/>
      <c r="AO11" s="483"/>
      <c r="AP11" s="483"/>
      <c r="AQ11" s="483"/>
      <c r="AR11" s="483"/>
      <c r="AS11" s="483"/>
      <c r="AT11" s="483"/>
      <c r="AU11" s="483"/>
      <c r="AV11" s="483"/>
      <c r="AW11" s="483"/>
      <c r="AX11" s="483"/>
      <c r="AY11" s="483"/>
      <c r="AZ11" s="483"/>
      <c r="BA11" s="483"/>
      <c r="BB11" s="483"/>
      <c r="BC11" s="483"/>
      <c r="BD11" s="483"/>
      <c r="BE11" s="483"/>
      <c r="BF11" s="483"/>
      <c r="BG11" s="483"/>
      <c r="BH11" s="483"/>
      <c r="BI11" s="483"/>
      <c r="BJ11" s="483"/>
      <c r="BK11" s="483"/>
      <c r="BL11" s="483"/>
      <c r="BM11" s="483"/>
      <c r="BN11" s="483"/>
      <c r="BO11" s="483"/>
      <c r="BP11" s="483"/>
      <c r="BQ11" s="483"/>
      <c r="BR11" s="483"/>
      <c r="BS11" s="483"/>
      <c r="BT11" s="483"/>
      <c r="BU11" s="483"/>
      <c r="BV11" s="483"/>
      <c r="BW11" s="483"/>
      <c r="BX11" s="483"/>
      <c r="BY11" s="483"/>
      <c r="BZ11" s="483"/>
      <c r="CA11" s="483"/>
      <c r="CB11" s="483"/>
      <c r="CC11" s="483"/>
      <c r="CD11" s="483"/>
      <c r="CE11" s="483"/>
      <c r="CF11" s="483"/>
      <c r="CG11" s="483"/>
      <c r="CH11" s="483"/>
      <c r="CI11" s="483"/>
      <c r="CJ11" s="483"/>
      <c r="CK11" s="483"/>
      <c r="CL11" s="483"/>
      <c r="CM11" s="483"/>
      <c r="CN11" s="483"/>
      <c r="CO11" s="483"/>
      <c r="CP11" s="483"/>
      <c r="CQ11" s="483"/>
      <c r="CR11" s="483"/>
      <c r="CS11" s="483"/>
      <c r="CT11" s="483"/>
      <c r="CU11" s="483"/>
      <c r="CV11" s="483"/>
      <c r="CW11" s="483"/>
      <c r="CX11" s="483"/>
      <c r="CY11" s="483"/>
      <c r="CZ11" s="483"/>
      <c r="DA11" s="483"/>
      <c r="DB11" s="483"/>
      <c r="DC11" s="483"/>
      <c r="DD11" s="483"/>
      <c r="DE11" s="483"/>
      <c r="DF11" s="483"/>
      <c r="DG11" s="483"/>
      <c r="DH11" s="483"/>
      <c r="DI11" s="483"/>
      <c r="DJ11" s="483"/>
      <c r="DK11" s="483"/>
      <c r="DL11" s="483"/>
      <c r="DM11" s="483"/>
      <c r="DN11" s="483"/>
      <c r="DO11" s="483"/>
      <c r="DP11" s="483"/>
      <c r="DQ11" s="483"/>
      <c r="DR11" s="483"/>
      <c r="DS11" s="483"/>
      <c r="DT11" s="483"/>
      <c r="DU11" s="483"/>
      <c r="DV11" s="483"/>
      <c r="DW11" s="483"/>
      <c r="DX11" s="483"/>
      <c r="DY11" s="483"/>
      <c r="DZ11" s="483"/>
      <c r="EA11" s="483"/>
      <c r="EB11" s="483"/>
      <c r="EC11" s="483"/>
      <c r="ED11" s="483"/>
      <c r="EE11" s="483"/>
      <c r="EF11" s="483"/>
      <c r="EG11" s="483"/>
      <c r="EH11" s="483"/>
      <c r="EI11" s="483"/>
      <c r="EJ11" s="483"/>
      <c r="EK11" s="483"/>
      <c r="EL11" s="483"/>
      <c r="EM11" s="483"/>
      <c r="EN11" s="483"/>
      <c r="EO11" s="483"/>
      <c r="EP11" s="483"/>
      <c r="EQ11" s="483"/>
      <c r="ER11" s="483"/>
      <c r="ES11" s="483"/>
      <c r="ET11" s="483"/>
      <c r="EU11" s="483"/>
      <c r="EV11" s="483"/>
      <c r="EW11" s="483"/>
      <c r="EX11" s="483"/>
      <c r="EY11" s="483"/>
      <c r="EZ11" s="483"/>
      <c r="FA11" s="483"/>
      <c r="FB11" s="483"/>
      <c r="FC11" s="483"/>
      <c r="FD11" s="483"/>
      <c r="FE11" s="483"/>
      <c r="FF11" s="483"/>
      <c r="FG11" s="483"/>
      <c r="FH11" s="483"/>
      <c r="FI11" s="483"/>
      <c r="FJ11" s="483"/>
      <c r="FK11" s="483"/>
      <c r="FL11" s="483"/>
      <c r="FM11" s="483"/>
      <c r="FN11" s="483"/>
      <c r="FO11" s="483"/>
      <c r="FP11" s="483"/>
      <c r="FQ11" s="483"/>
      <c r="FR11" s="483"/>
      <c r="FS11" s="483"/>
      <c r="FT11" s="483"/>
      <c r="FU11" s="483"/>
      <c r="FV11" s="483"/>
      <c r="FW11" s="483"/>
      <c r="FX11" s="483"/>
      <c r="FY11" s="483"/>
      <c r="FZ11" s="483"/>
      <c r="GA11" s="483"/>
      <c r="GB11" s="483"/>
      <c r="GC11" s="483"/>
      <c r="GD11" s="483"/>
      <c r="GE11" s="483"/>
      <c r="GF11" s="483"/>
      <c r="GG11" s="483"/>
      <c r="GH11" s="483"/>
      <c r="GI11" s="483"/>
      <c r="GJ11" s="483"/>
      <c r="GK11" s="483"/>
      <c r="GL11" s="483"/>
      <c r="GM11" s="483"/>
      <c r="GN11" s="483"/>
      <c r="GO11" s="483"/>
      <c r="GP11" s="483"/>
      <c r="GQ11" s="483"/>
      <c r="GR11" s="483"/>
      <c r="GS11" s="483"/>
      <c r="GT11" s="483"/>
      <c r="GU11" s="483"/>
      <c r="GV11" s="483"/>
      <c r="GW11" s="483"/>
      <c r="GX11" s="483"/>
      <c r="GY11" s="483"/>
      <c r="GZ11" s="483"/>
      <c r="HA11" s="483"/>
      <c r="HB11" s="483"/>
      <c r="HC11" s="483"/>
      <c r="HD11" s="483"/>
      <c r="HE11" s="483"/>
      <c r="HF11" s="483"/>
      <c r="HG11" s="483"/>
      <c r="HH11" s="483"/>
      <c r="HI11" s="483"/>
      <c r="HJ11" s="483"/>
      <c r="HK11" s="483"/>
      <c r="HL11" s="483"/>
      <c r="HM11" s="483"/>
      <c r="HN11" s="483"/>
      <c r="HO11" s="483"/>
      <c r="HP11" s="483"/>
      <c r="HQ11" s="483"/>
      <c r="HR11" s="483"/>
      <c r="HS11" s="483"/>
      <c r="HT11" s="483"/>
      <c r="HU11" s="483"/>
      <c r="HV11" s="483"/>
      <c r="HW11" s="483"/>
      <c r="HX11" s="483"/>
      <c r="HY11" s="483"/>
      <c r="HZ11" s="483"/>
      <c r="IA11" s="483"/>
      <c r="IB11" s="483"/>
      <c r="IC11" s="483"/>
      <c r="ID11" s="483"/>
      <c r="IE11" s="483"/>
      <c r="IF11" s="483"/>
      <c r="IG11" s="483"/>
      <c r="IH11" s="483"/>
      <c r="II11" s="483"/>
      <c r="IJ11" s="483"/>
      <c r="IK11" s="483"/>
      <c r="IL11" s="483"/>
      <c r="IM11" s="483"/>
      <c r="IN11" s="483"/>
      <c r="IO11" s="483"/>
      <c r="IP11" s="483"/>
      <c r="IQ11" s="483"/>
      <c r="IR11" s="483"/>
      <c r="IS11" s="483"/>
      <c r="IT11" s="483"/>
      <c r="IU11" s="483"/>
      <c r="IV11" s="483"/>
    </row>
    <row r="12" spans="2:256" x14ac:dyDescent="0.2">
      <c r="D12" s="480"/>
      <c r="E12" s="480"/>
      <c r="F12" s="480"/>
      <c r="G12" s="480"/>
      <c r="H12" s="480"/>
      <c r="I12" s="480"/>
      <c r="J12" s="480"/>
      <c r="K12" s="484"/>
      <c r="L12" s="484"/>
      <c r="M12" s="484"/>
      <c r="N12" s="484"/>
    </row>
    <row r="13" spans="2:256" ht="23.25" x14ac:dyDescent="0.35">
      <c r="D13" s="480"/>
      <c r="E13" s="481" t="str">
        <f>INDEX(rP1.Überschrift,B15,E7)</f>
        <v>Inhaltsverzeichnis der "Amtlichen Mineralöldaten"</v>
      </c>
      <c r="F13" s="486"/>
      <c r="G13" s="486"/>
      <c r="H13" s="486"/>
      <c r="I13" s="480"/>
      <c r="J13" s="480"/>
      <c r="K13" s="484"/>
      <c r="L13" s="484"/>
      <c r="M13" s="484"/>
      <c r="N13" s="484"/>
    </row>
    <row r="14" spans="2:256" x14ac:dyDescent="0.2">
      <c r="D14" s="480"/>
      <c r="E14" s="480"/>
      <c r="F14" s="480"/>
      <c r="G14" s="480"/>
      <c r="H14" s="480"/>
      <c r="I14" s="480"/>
      <c r="J14" s="480"/>
      <c r="K14" s="484"/>
      <c r="L14" s="484"/>
      <c r="M14" s="484"/>
      <c r="N14" s="484"/>
    </row>
    <row r="15" spans="2:256" ht="15" customHeight="1" x14ac:dyDescent="0.2">
      <c r="B15" s="483">
        <v>1</v>
      </c>
      <c r="D15" s="480"/>
      <c r="E15" s="480" t="s">
        <v>300</v>
      </c>
      <c r="F15" s="482" t="str">
        <f t="shared" ref="F15:F35" si="0">INDEX(rP1.Inhalte,$B15,$E$7)</f>
        <v>Förderung und Zugang von deutschem Rohöl</v>
      </c>
      <c r="G15" s="480"/>
      <c r="H15" s="480"/>
      <c r="I15" s="480"/>
      <c r="J15" s="480"/>
      <c r="K15" s="484"/>
      <c r="L15" s="484"/>
      <c r="M15" s="484"/>
      <c r="N15" s="484"/>
    </row>
    <row r="16" spans="2:256" ht="15" customHeight="1" x14ac:dyDescent="0.2">
      <c r="B16" s="483">
        <v>2</v>
      </c>
      <c r="D16" s="480"/>
      <c r="E16" s="480" t="s">
        <v>301</v>
      </c>
      <c r="F16" s="482" t="str">
        <f t="shared" si="0"/>
        <v>Primäraufkommen von Rohöl aus Einfuhr und deutscher Förderung</v>
      </c>
      <c r="G16" s="480"/>
      <c r="H16" s="480"/>
      <c r="I16" s="480"/>
      <c r="J16" s="480"/>
      <c r="K16" s="484"/>
      <c r="L16" s="484"/>
      <c r="M16" s="484"/>
      <c r="N16" s="484"/>
    </row>
    <row r="17" spans="2:14" ht="15" customHeight="1" x14ac:dyDescent="0.2">
      <c r="B17" s="483">
        <v>3</v>
      </c>
      <c r="D17" s="480"/>
      <c r="E17" s="480" t="s">
        <v>302</v>
      </c>
      <c r="F17" s="482" t="str">
        <f t="shared" si="0"/>
        <v>Grenzübergangspreise der Einfuhr von Rohöl nach Ursprungsländern</v>
      </c>
      <c r="G17" s="480"/>
      <c r="H17" s="480"/>
      <c r="I17" s="480"/>
      <c r="J17" s="480"/>
      <c r="K17" s="484"/>
      <c r="L17" s="484"/>
      <c r="M17" s="484"/>
      <c r="N17" s="484"/>
    </row>
    <row r="18" spans="2:14" ht="15" customHeight="1" x14ac:dyDescent="0.2">
      <c r="B18" s="483">
        <v>4</v>
      </c>
      <c r="D18" s="480"/>
      <c r="E18" s="480" t="s">
        <v>303</v>
      </c>
      <c r="F18" s="482" t="str">
        <f t="shared" si="0"/>
        <v>Verarbeitung von Rohöl und anderen Wiedereinsatzstoffen in Raffinerien</v>
      </c>
      <c r="G18" s="480"/>
      <c r="H18" s="480"/>
      <c r="I18" s="480"/>
      <c r="J18" s="480"/>
      <c r="K18" s="484"/>
      <c r="L18" s="484"/>
      <c r="M18" s="484"/>
      <c r="N18" s="484"/>
    </row>
    <row r="19" spans="2:14" ht="15" customHeight="1" x14ac:dyDescent="0.2">
      <c r="B19" s="483">
        <v>5</v>
      </c>
      <c r="D19" s="480"/>
      <c r="E19" s="480" t="s">
        <v>304</v>
      </c>
      <c r="F19" s="482" t="str">
        <f t="shared" si="0"/>
        <v>Gesamtaufkommen von Mineralölprodukten</v>
      </c>
      <c r="G19" s="480"/>
      <c r="H19" s="480"/>
      <c r="I19" s="480"/>
      <c r="J19" s="480"/>
      <c r="K19" s="484"/>
      <c r="L19" s="484"/>
      <c r="M19" s="484"/>
      <c r="N19" s="484"/>
    </row>
    <row r="20" spans="2:14" ht="15" customHeight="1" x14ac:dyDescent="0.2">
      <c r="B20" s="483">
        <v>6</v>
      </c>
      <c r="D20" s="480"/>
      <c r="E20" s="480" t="s">
        <v>310</v>
      </c>
      <c r="F20" s="482" t="str">
        <f t="shared" si="0"/>
        <v>Entwicklung der Bruttoraffinerieerzeugung</v>
      </c>
      <c r="G20" s="480"/>
      <c r="H20" s="480"/>
      <c r="I20" s="480"/>
      <c r="J20" s="480"/>
      <c r="K20" s="484"/>
      <c r="L20" s="484"/>
      <c r="M20" s="484"/>
      <c r="N20" s="484"/>
    </row>
    <row r="21" spans="2:14" ht="15" customHeight="1" x14ac:dyDescent="0.2">
      <c r="B21" s="483">
        <v>7</v>
      </c>
      <c r="D21" s="480"/>
      <c r="E21" s="480" t="s">
        <v>311</v>
      </c>
      <c r="F21" s="482" t="str">
        <f t="shared" si="0"/>
        <v>Entwicklung der Einfuhr</v>
      </c>
      <c r="G21" s="480"/>
      <c r="H21" s="480"/>
      <c r="I21" s="480"/>
      <c r="J21" s="480"/>
      <c r="K21" s="484"/>
      <c r="L21" s="484"/>
      <c r="M21" s="484"/>
      <c r="N21" s="484"/>
    </row>
    <row r="22" spans="2:14" ht="15" customHeight="1" x14ac:dyDescent="0.2">
      <c r="B22" s="483">
        <v>8</v>
      </c>
      <c r="D22" s="480"/>
      <c r="E22" s="480" t="s">
        <v>312</v>
      </c>
      <c r="F22" s="482" t="str">
        <f t="shared" si="0"/>
        <v>Entwicklung der Abgänge zum Wiedereinsatz</v>
      </c>
      <c r="G22" s="480"/>
      <c r="H22" s="480"/>
      <c r="I22" s="480"/>
      <c r="J22" s="480"/>
      <c r="K22" s="484"/>
      <c r="L22" s="484"/>
      <c r="M22" s="484"/>
      <c r="N22" s="484"/>
    </row>
    <row r="23" spans="2:14" ht="15" customHeight="1" x14ac:dyDescent="0.2">
      <c r="B23" s="483">
        <v>9</v>
      </c>
      <c r="D23" s="480"/>
      <c r="E23" s="480" t="s">
        <v>313</v>
      </c>
      <c r="F23" s="482" t="str">
        <f t="shared" si="0"/>
        <v>Gesamtaufkommen von Mineralölprodukten (Jahr)</v>
      </c>
      <c r="G23" s="480"/>
      <c r="H23" s="480"/>
      <c r="I23" s="480"/>
      <c r="J23" s="480"/>
      <c r="K23" s="484"/>
      <c r="L23" s="484"/>
      <c r="M23" s="484"/>
      <c r="N23" s="484"/>
    </row>
    <row r="24" spans="2:14" ht="15" customHeight="1" x14ac:dyDescent="0.2">
      <c r="B24" s="483">
        <v>10</v>
      </c>
      <c r="D24" s="480"/>
      <c r="E24" s="480" t="s">
        <v>305</v>
      </c>
      <c r="F24" s="482" t="str">
        <f t="shared" si="0"/>
        <v>Abgänge und Inlandsablieferungen von Mineralölprodukten</v>
      </c>
      <c r="G24" s="480"/>
      <c r="H24" s="480"/>
      <c r="I24" s="480"/>
      <c r="J24" s="480"/>
      <c r="K24" s="484"/>
      <c r="L24" s="484"/>
      <c r="M24" s="484"/>
      <c r="N24" s="484"/>
    </row>
    <row r="25" spans="2:14" ht="15" customHeight="1" x14ac:dyDescent="0.2">
      <c r="B25" s="483">
        <v>11</v>
      </c>
      <c r="D25" s="480"/>
      <c r="E25" s="480" t="s">
        <v>314</v>
      </c>
      <c r="F25" s="482" t="str">
        <f t="shared" si="0"/>
        <v>Entwicklung der Ausfuhr</v>
      </c>
      <c r="G25" s="480"/>
      <c r="H25" s="480"/>
      <c r="I25" s="480"/>
      <c r="J25" s="480"/>
      <c r="K25" s="484"/>
      <c r="L25" s="484"/>
      <c r="M25" s="484"/>
      <c r="N25" s="484"/>
    </row>
    <row r="26" spans="2:14" ht="15" customHeight="1" x14ac:dyDescent="0.2">
      <c r="B26" s="483">
        <v>12</v>
      </c>
      <c r="D26" s="480"/>
      <c r="E26" s="480" t="s">
        <v>315</v>
      </c>
      <c r="F26" s="482" t="str">
        <f t="shared" si="0"/>
        <v>Entwicklung der Bunkerungen für die internationale Schiffahrt</v>
      </c>
      <c r="G26" s="480"/>
      <c r="H26" s="480"/>
      <c r="I26" s="480"/>
      <c r="J26" s="480"/>
      <c r="K26" s="484"/>
      <c r="L26" s="484"/>
      <c r="M26" s="484"/>
      <c r="N26" s="484"/>
    </row>
    <row r="27" spans="2:14" ht="15" customHeight="1" x14ac:dyDescent="0.2">
      <c r="B27" s="483">
        <v>13</v>
      </c>
      <c r="D27" s="480"/>
      <c r="E27" s="480" t="s">
        <v>316</v>
      </c>
      <c r="F27" s="482" t="str">
        <f t="shared" si="0"/>
        <v>Entwicklung der Inlandsablieferungen</v>
      </c>
      <c r="G27" s="480"/>
      <c r="H27" s="480"/>
      <c r="I27" s="480"/>
      <c r="J27" s="480"/>
      <c r="K27" s="484"/>
      <c r="L27" s="484"/>
      <c r="M27" s="484"/>
      <c r="N27" s="484"/>
    </row>
    <row r="28" spans="2:14" ht="15" customHeight="1" x14ac:dyDescent="0.2">
      <c r="B28" s="483">
        <v>14</v>
      </c>
      <c r="D28" s="480"/>
      <c r="E28" s="480" t="s">
        <v>317</v>
      </c>
      <c r="F28" s="482" t="str">
        <f t="shared" si="0"/>
        <v>Abgänge und Inlandsablieferungen von Mineralölprodukten</v>
      </c>
      <c r="G28" s="480"/>
      <c r="H28" s="480"/>
      <c r="I28" s="480"/>
      <c r="J28" s="480"/>
      <c r="K28" s="484"/>
      <c r="L28" s="484"/>
      <c r="M28" s="484"/>
      <c r="N28" s="484"/>
    </row>
    <row r="29" spans="2:14" ht="15" customHeight="1" x14ac:dyDescent="0.2">
      <c r="B29" s="483">
        <v>15</v>
      </c>
      <c r="D29" s="480"/>
      <c r="E29" s="480" t="s">
        <v>306</v>
      </c>
      <c r="F29" s="482" t="str">
        <f t="shared" si="0"/>
        <v>Inlandsablieferungen nach ausgewählten Verwendungssektoren</v>
      </c>
      <c r="G29" s="480"/>
      <c r="H29" s="480"/>
      <c r="I29" s="480"/>
      <c r="J29" s="480"/>
      <c r="K29" s="484"/>
      <c r="L29" s="484"/>
      <c r="M29" s="484"/>
      <c r="N29" s="484"/>
    </row>
    <row r="30" spans="2:14" ht="15" customHeight="1" x14ac:dyDescent="0.2">
      <c r="B30" s="483">
        <v>16</v>
      </c>
      <c r="D30" s="480"/>
      <c r="E30" s="480" t="s">
        <v>318</v>
      </c>
      <c r="F30" s="482" t="str">
        <f t="shared" si="0"/>
        <v>Inlandsablieferungen nach ausgewählten Verwendungssektoren (Jahr)</v>
      </c>
      <c r="G30" s="480"/>
      <c r="H30" s="480"/>
      <c r="I30" s="480"/>
      <c r="J30" s="480"/>
      <c r="K30" s="484"/>
      <c r="L30" s="484"/>
      <c r="M30" s="484"/>
      <c r="N30" s="484"/>
    </row>
    <row r="31" spans="2:14" ht="15" customHeight="1" x14ac:dyDescent="0.2">
      <c r="B31" s="483">
        <v>17</v>
      </c>
      <c r="D31" s="480"/>
      <c r="E31" s="480" t="s">
        <v>307</v>
      </c>
      <c r="F31" s="482" t="str">
        <f t="shared" si="0"/>
        <v>Eigentumsendbestand im In- und Ausland</v>
      </c>
      <c r="G31" s="480"/>
      <c r="H31" s="480"/>
      <c r="I31" s="480"/>
      <c r="J31" s="480"/>
      <c r="K31" s="484"/>
      <c r="L31" s="484"/>
      <c r="M31" s="484"/>
      <c r="N31" s="484"/>
    </row>
    <row r="32" spans="2:14" ht="15" customHeight="1" x14ac:dyDescent="0.2">
      <c r="B32" s="483">
        <v>18</v>
      </c>
      <c r="D32" s="480"/>
      <c r="E32" s="480" t="s">
        <v>308</v>
      </c>
      <c r="F32" s="482" t="str">
        <f t="shared" si="0"/>
        <v>Beimischung von Biozusatzstoffen in Mineralölprodukten im Inland</v>
      </c>
      <c r="G32" s="480"/>
      <c r="H32" s="480"/>
      <c r="I32" s="480"/>
      <c r="J32" s="480"/>
      <c r="K32" s="484"/>
      <c r="L32" s="484"/>
      <c r="M32" s="484"/>
      <c r="N32" s="484"/>
    </row>
    <row r="33" spans="2:14" ht="15" customHeight="1" x14ac:dyDescent="0.2">
      <c r="B33" s="483">
        <v>19</v>
      </c>
      <c r="D33" s="480"/>
      <c r="E33" s="480" t="s">
        <v>309</v>
      </c>
      <c r="F33" s="482" t="str">
        <f t="shared" si="0"/>
        <v>Raffinerieerzeugung, Einfuhr, Ausfuhr und Inlandsablieferungen von Schmierstoffen</v>
      </c>
      <c r="G33" s="480"/>
      <c r="H33" s="480"/>
      <c r="I33" s="480"/>
      <c r="J33" s="480"/>
      <c r="K33" s="484"/>
      <c r="L33" s="484"/>
      <c r="M33" s="484"/>
      <c r="N33" s="484"/>
    </row>
    <row r="34" spans="2:14" ht="15" customHeight="1" x14ac:dyDescent="0.2">
      <c r="B34" s="483">
        <v>20</v>
      </c>
      <c r="D34" s="480"/>
      <c r="E34" s="480" t="s">
        <v>319</v>
      </c>
      <c r="F34" s="482" t="str">
        <f t="shared" si="0"/>
        <v>Entwicklung der Inlandsablieferungen von Schmierstoffen</v>
      </c>
      <c r="G34" s="480"/>
      <c r="H34" s="480"/>
      <c r="I34" s="480"/>
      <c r="J34" s="480"/>
      <c r="K34" s="484"/>
      <c r="L34" s="484"/>
      <c r="M34" s="484"/>
      <c r="N34" s="484"/>
    </row>
    <row r="35" spans="2:14" ht="15" customHeight="1" x14ac:dyDescent="0.2">
      <c r="B35" s="483">
        <v>21</v>
      </c>
      <c r="D35" s="480"/>
      <c r="E35" s="480" t="s">
        <v>320</v>
      </c>
      <c r="F35" s="482" t="str">
        <f t="shared" si="0"/>
        <v>Raffinerieerzeugung, Einfuhr, Ausfuhr und Inlandsablieferungen von Schmierstoffen (Jahr)</v>
      </c>
      <c r="G35" s="480"/>
      <c r="H35" s="480"/>
      <c r="I35" s="480"/>
      <c r="J35" s="480"/>
      <c r="K35" s="484"/>
      <c r="L35" s="484"/>
      <c r="M35" s="484"/>
      <c r="N35" s="484"/>
    </row>
    <row r="36" spans="2:14" x14ac:dyDescent="0.2">
      <c r="D36" s="480"/>
      <c r="E36" s="480"/>
      <c r="F36" s="480"/>
      <c r="G36" s="480"/>
      <c r="H36" s="480"/>
      <c r="I36" s="480"/>
      <c r="J36" s="480"/>
      <c r="K36" s="484"/>
      <c r="L36" s="484"/>
      <c r="M36" s="484"/>
      <c r="N36" s="484"/>
    </row>
    <row r="37" spans="2:14" x14ac:dyDescent="0.2">
      <c r="D37" s="480"/>
      <c r="E37" s="480"/>
      <c r="F37" s="480"/>
      <c r="G37" s="480"/>
      <c r="H37" s="480"/>
      <c r="I37" s="480"/>
      <c r="J37" s="480"/>
      <c r="K37" s="484"/>
      <c r="L37" s="484"/>
      <c r="M37" s="484"/>
      <c r="N37" s="484"/>
    </row>
    <row r="38" spans="2:14" x14ac:dyDescent="0.2">
      <c r="D38" s="480"/>
      <c r="E38" s="480"/>
      <c r="F38" s="480"/>
      <c r="G38" s="480"/>
      <c r="H38" s="480"/>
      <c r="I38" s="480"/>
      <c r="J38" s="480"/>
      <c r="K38" s="484"/>
      <c r="L38" s="484"/>
      <c r="M38" s="484"/>
      <c r="N38" s="484"/>
    </row>
    <row r="39" spans="2:14" x14ac:dyDescent="0.2">
      <c r="D39" s="484"/>
      <c r="E39" s="484"/>
      <c r="F39" s="484"/>
      <c r="G39" s="484"/>
      <c r="H39" s="484"/>
      <c r="I39" s="484"/>
      <c r="J39" s="484"/>
      <c r="K39" s="484"/>
      <c r="L39" s="484"/>
      <c r="M39" s="484"/>
      <c r="N39" s="484"/>
    </row>
    <row r="40" spans="2:14" x14ac:dyDescent="0.2">
      <c r="D40" s="484"/>
      <c r="E40" s="484"/>
      <c r="F40" s="484"/>
      <c r="G40" s="484"/>
      <c r="H40" s="484"/>
      <c r="I40" s="484"/>
      <c r="J40" s="484"/>
      <c r="K40" s="484"/>
      <c r="L40" s="484"/>
      <c r="M40" s="484"/>
      <c r="N40" s="484"/>
    </row>
    <row r="41" spans="2:14" x14ac:dyDescent="0.2">
      <c r="D41" s="484"/>
      <c r="E41" s="484"/>
      <c r="F41" s="484"/>
      <c r="G41" s="484"/>
      <c r="H41" s="484"/>
      <c r="I41" s="484"/>
      <c r="J41" s="484"/>
      <c r="K41" s="484"/>
      <c r="L41" s="484"/>
      <c r="M41" s="484"/>
      <c r="N41" s="484"/>
    </row>
    <row r="42" spans="2:14" x14ac:dyDescent="0.2">
      <c r="D42" s="484"/>
      <c r="E42" s="484"/>
      <c r="F42" s="484"/>
      <c r="G42" s="484"/>
      <c r="H42" s="484"/>
      <c r="I42" s="484"/>
      <c r="J42" s="484"/>
      <c r="K42" s="484"/>
      <c r="L42" s="484"/>
      <c r="M42" s="484"/>
      <c r="N42" s="484"/>
    </row>
    <row r="43" spans="2:14" x14ac:dyDescent="0.2">
      <c r="D43" s="484"/>
      <c r="E43" s="484"/>
      <c r="F43" s="484"/>
      <c r="G43" s="484"/>
      <c r="H43" s="484"/>
      <c r="I43" s="484"/>
      <c r="J43" s="484"/>
      <c r="K43" s="484"/>
      <c r="L43" s="484"/>
      <c r="M43" s="484"/>
      <c r="N43" s="484"/>
    </row>
    <row r="44" spans="2:14" x14ac:dyDescent="0.2">
      <c r="D44" s="484"/>
      <c r="E44" s="484"/>
      <c r="F44" s="484"/>
      <c r="G44" s="484"/>
      <c r="H44" s="484"/>
      <c r="I44" s="484"/>
      <c r="J44" s="484"/>
      <c r="K44" s="484"/>
      <c r="L44" s="484"/>
      <c r="M44" s="484"/>
      <c r="N44" s="484"/>
    </row>
    <row r="45" spans="2:14" x14ac:dyDescent="0.2">
      <c r="D45" s="484"/>
      <c r="E45" s="484"/>
      <c r="F45" s="484"/>
      <c r="G45" s="484"/>
      <c r="H45" s="484"/>
      <c r="I45" s="484"/>
      <c r="J45" s="484"/>
      <c r="K45" s="484"/>
      <c r="L45" s="484"/>
      <c r="M45" s="484"/>
      <c r="N45" s="484"/>
    </row>
    <row r="46" spans="2:14" x14ac:dyDescent="0.2">
      <c r="D46" s="484"/>
      <c r="E46" s="484"/>
      <c r="F46" s="484"/>
      <c r="G46" s="484"/>
      <c r="H46" s="484"/>
      <c r="I46" s="484"/>
      <c r="J46" s="484"/>
      <c r="K46" s="484"/>
      <c r="L46" s="484"/>
      <c r="M46" s="484"/>
      <c r="N46" s="484"/>
    </row>
    <row r="47" spans="2:14" x14ac:dyDescent="0.2">
      <c r="D47" s="484"/>
      <c r="E47" s="484"/>
      <c r="F47" s="484"/>
      <c r="G47" s="484"/>
      <c r="H47" s="484"/>
      <c r="I47" s="484"/>
      <c r="J47" s="484"/>
      <c r="K47" s="484"/>
      <c r="L47" s="484"/>
      <c r="M47" s="484"/>
      <c r="N47" s="484"/>
    </row>
    <row r="48" spans="2:14" x14ac:dyDescent="0.2">
      <c r="D48" s="484"/>
      <c r="E48" s="484"/>
      <c r="F48" s="484"/>
      <c r="G48" s="484"/>
      <c r="H48" s="484"/>
      <c r="I48" s="484"/>
      <c r="J48" s="484"/>
      <c r="K48" s="484"/>
      <c r="L48" s="484"/>
      <c r="M48" s="484"/>
      <c r="N48" s="484"/>
    </row>
    <row r="49" spans="4:14" x14ac:dyDescent="0.2">
      <c r="D49" s="484"/>
      <c r="E49" s="484"/>
      <c r="F49" s="484"/>
      <c r="G49" s="484"/>
      <c r="H49" s="484"/>
      <c r="I49" s="484"/>
      <c r="J49" s="484"/>
      <c r="K49" s="484"/>
      <c r="L49" s="484"/>
      <c r="M49" s="484"/>
      <c r="N49" s="484"/>
    </row>
    <row r="50" spans="4:14" x14ac:dyDescent="0.2">
      <c r="D50" s="484"/>
      <c r="E50" s="484"/>
      <c r="F50" s="484"/>
      <c r="G50" s="484"/>
      <c r="H50" s="484"/>
      <c r="I50" s="484"/>
      <c r="J50" s="484"/>
      <c r="K50" s="484"/>
      <c r="L50" s="484"/>
      <c r="M50" s="484"/>
      <c r="N50" s="484"/>
    </row>
    <row r="51" spans="4:14" x14ac:dyDescent="0.2">
      <c r="D51" s="484"/>
      <c r="E51" s="484"/>
      <c r="F51" s="484"/>
      <c r="G51" s="484"/>
      <c r="H51" s="484"/>
      <c r="I51" s="484"/>
      <c r="J51" s="484"/>
      <c r="K51" s="484"/>
      <c r="L51" s="484"/>
      <c r="M51" s="484"/>
      <c r="N51" s="484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&amp;R14.6.2021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443"/>
      <c r="B1" s="443" t="s">
        <v>371</v>
      </c>
      <c r="C1" s="444"/>
      <c r="D1" s="444"/>
      <c r="E1" s="444"/>
      <c r="F1" s="444"/>
      <c r="G1" s="444"/>
      <c r="H1" s="444"/>
      <c r="I1" s="478" t="str">
        <f>INDEX(rP1.Inhalte,22,1)</f>
        <v>zurück zum Inhaltsverzeichnis</v>
      </c>
      <c r="J1" s="403"/>
      <c r="K1"/>
    </row>
    <row r="2" spans="1:11" ht="15" customHeight="1" x14ac:dyDescent="0.25">
      <c r="A2" s="402"/>
      <c r="B2" s="402"/>
      <c r="C2" s="402"/>
      <c r="D2" s="402"/>
      <c r="E2" s="402"/>
      <c r="F2" s="402"/>
      <c r="G2" s="402"/>
      <c r="H2" s="402"/>
      <c r="I2" s="402"/>
      <c r="J2" s="402"/>
    </row>
    <row r="3" spans="1:11" ht="15" customHeight="1" x14ac:dyDescent="0.25">
      <c r="A3" s="402" t="s">
        <v>362</v>
      </c>
      <c r="B3" s="402"/>
      <c r="C3" s="402"/>
      <c r="D3" s="402"/>
      <c r="E3" s="402"/>
      <c r="F3" s="402"/>
      <c r="G3" s="402"/>
      <c r="H3" s="403"/>
      <c r="I3" s="404" t="s">
        <v>73</v>
      </c>
      <c r="J3" s="402"/>
    </row>
    <row r="4" spans="1:11" ht="12" customHeight="1" x14ac:dyDescent="0.25">
      <c r="A4" s="405"/>
      <c r="B4" s="405"/>
      <c r="C4" s="405"/>
      <c r="D4" s="406"/>
      <c r="E4" s="406"/>
      <c r="F4" s="406"/>
      <c r="G4" s="406"/>
      <c r="H4" s="405"/>
      <c r="I4" s="405"/>
      <c r="J4" s="402"/>
    </row>
    <row r="5" spans="1:11" ht="15.95" customHeight="1" x14ac:dyDescent="0.25">
      <c r="A5" s="407"/>
      <c r="B5" s="408"/>
      <c r="C5" s="409"/>
      <c r="D5" s="410" t="s">
        <v>0</v>
      </c>
      <c r="E5" s="411" t="s">
        <v>0</v>
      </c>
      <c r="F5" s="412" t="s">
        <v>0</v>
      </c>
      <c r="G5" s="413" t="s">
        <v>8</v>
      </c>
      <c r="H5" s="414"/>
      <c r="I5" s="415"/>
      <c r="J5" s="402"/>
    </row>
    <row r="6" spans="1:11" ht="15.95" customHeight="1" x14ac:dyDescent="0.25">
      <c r="A6" s="416"/>
      <c r="B6" s="402" t="s">
        <v>9</v>
      </c>
      <c r="C6" s="417" t="s">
        <v>0</v>
      </c>
      <c r="D6" s="418" t="s">
        <v>164</v>
      </c>
      <c r="E6" s="419" t="s">
        <v>10</v>
      </c>
      <c r="F6" s="420" t="s">
        <v>11</v>
      </c>
      <c r="G6" s="421" t="s">
        <v>12</v>
      </c>
      <c r="H6" s="419" t="s">
        <v>12</v>
      </c>
      <c r="I6" s="419" t="s">
        <v>11</v>
      </c>
      <c r="J6" s="402"/>
    </row>
    <row r="7" spans="1:11" ht="15.95" customHeight="1" x14ac:dyDescent="0.25">
      <c r="A7" s="416"/>
      <c r="B7" s="402"/>
      <c r="C7" s="417"/>
      <c r="D7" s="422" t="s">
        <v>0</v>
      </c>
      <c r="E7" s="419" t="s">
        <v>13</v>
      </c>
      <c r="F7" s="420" t="s">
        <v>165</v>
      </c>
      <c r="G7" s="418" t="s">
        <v>15</v>
      </c>
      <c r="H7" s="419" t="s">
        <v>15</v>
      </c>
      <c r="I7" s="419" t="s">
        <v>131</v>
      </c>
      <c r="J7" s="402"/>
    </row>
    <row r="8" spans="1:11" ht="15.95" customHeight="1" x14ac:dyDescent="0.25">
      <c r="A8" s="416"/>
      <c r="B8" s="402"/>
      <c r="C8" s="417"/>
      <c r="D8" s="423" t="s">
        <v>0</v>
      </c>
      <c r="E8" s="419"/>
      <c r="F8" s="420" t="s">
        <v>18</v>
      </c>
      <c r="G8" s="423" t="s">
        <v>0</v>
      </c>
      <c r="H8" s="419" t="s">
        <v>13</v>
      </c>
      <c r="I8" s="419" t="s">
        <v>18</v>
      </c>
      <c r="J8" s="402"/>
    </row>
    <row r="9" spans="1:11" ht="15.95" customHeight="1" x14ac:dyDescent="0.25">
      <c r="A9" s="424" t="s">
        <v>359</v>
      </c>
      <c r="B9" s="425"/>
      <c r="C9" s="426"/>
      <c r="D9" s="427" t="s">
        <v>101</v>
      </c>
      <c r="E9" s="428" t="s">
        <v>20</v>
      </c>
      <c r="F9" s="429" t="s">
        <v>21</v>
      </c>
      <c r="G9" s="430" t="s">
        <v>55</v>
      </c>
      <c r="H9" s="428" t="s">
        <v>23</v>
      </c>
      <c r="I9" s="428" t="s">
        <v>24</v>
      </c>
      <c r="J9" s="402"/>
    </row>
    <row r="10" spans="1:11" ht="18" hidden="1" customHeight="1" x14ac:dyDescent="0.25">
      <c r="A10" s="407" t="s">
        <v>280</v>
      </c>
      <c r="B10" s="408"/>
      <c r="C10" s="431">
        <v>1</v>
      </c>
      <c r="D10" s="456"/>
      <c r="E10" s="457"/>
      <c r="F10" s="462" t="str">
        <f t="shared" ref="F10:F15" si="0">IF(AND(E10&gt; 0,D10&gt;0,D10&lt;=E10*6),D10/E10*100-100,"-")</f>
        <v>-</v>
      </c>
      <c r="G10" s="461"/>
      <c r="H10" s="457"/>
      <c r="I10" s="462" t="str">
        <f t="shared" ref="I10:I15" si="1">IF(AND(H10&gt; 0,G10&gt;0,G10&lt;=H10*6),G10/H10*100-100,"-")</f>
        <v>-</v>
      </c>
      <c r="J10" s="402"/>
    </row>
    <row r="11" spans="1:11" ht="18" customHeight="1" x14ac:dyDescent="0.25">
      <c r="A11" s="432"/>
      <c r="B11" s="433" t="s">
        <v>360</v>
      </c>
      <c r="C11" s="434">
        <v>1</v>
      </c>
      <c r="D11" s="458">
        <v>8695.94</v>
      </c>
      <c r="E11" s="459">
        <v>4202.2700000000004</v>
      </c>
      <c r="F11" s="462">
        <f t="shared" si="0"/>
        <v>106.9343473884353</v>
      </c>
      <c r="G11" s="460">
        <v>16768.189999999999</v>
      </c>
      <c r="H11" s="459">
        <v>11788.54</v>
      </c>
      <c r="I11" s="462">
        <f t="shared" si="1"/>
        <v>42.241448050394695</v>
      </c>
      <c r="J11" s="402"/>
    </row>
    <row r="12" spans="1:11" ht="18" customHeight="1" x14ac:dyDescent="0.25">
      <c r="A12" s="435"/>
      <c r="B12" s="436" t="s">
        <v>361</v>
      </c>
      <c r="C12" s="431">
        <v>2</v>
      </c>
      <c r="D12" s="458">
        <v>86721</v>
      </c>
      <c r="E12" s="459">
        <v>77744</v>
      </c>
      <c r="F12" s="462">
        <f t="shared" si="0"/>
        <v>11.546871784317773</v>
      </c>
      <c r="G12" s="460">
        <v>180425</v>
      </c>
      <c r="H12" s="459">
        <v>165418</v>
      </c>
      <c r="I12" s="462">
        <f t="shared" si="1"/>
        <v>9.0721686878090679</v>
      </c>
      <c r="J12" s="402"/>
    </row>
    <row r="13" spans="1:11" ht="18" hidden="1" customHeight="1" x14ac:dyDescent="0.25">
      <c r="A13" s="407" t="s">
        <v>108</v>
      </c>
      <c r="B13" s="437"/>
      <c r="C13" s="411">
        <v>4</v>
      </c>
      <c r="D13" s="460"/>
      <c r="E13" s="459"/>
      <c r="F13" s="462" t="str">
        <f t="shared" si="0"/>
        <v>-</v>
      </c>
      <c r="G13" s="461"/>
      <c r="H13" s="457"/>
      <c r="I13" s="462" t="str">
        <f t="shared" si="1"/>
        <v>-</v>
      </c>
      <c r="J13" s="402"/>
    </row>
    <row r="14" spans="1:11" ht="18" customHeight="1" x14ac:dyDescent="0.25">
      <c r="A14" s="435" t="s">
        <v>363</v>
      </c>
      <c r="B14" s="436"/>
      <c r="C14" s="431">
        <v>3</v>
      </c>
      <c r="D14" s="458">
        <v>220830</v>
      </c>
      <c r="E14" s="459">
        <v>145125</v>
      </c>
      <c r="F14" s="462">
        <f t="shared" si="0"/>
        <v>52.165374677002575</v>
      </c>
      <c r="G14" s="460">
        <v>455130</v>
      </c>
      <c r="H14" s="459">
        <v>327748</v>
      </c>
      <c r="I14" s="462">
        <f t="shared" si="1"/>
        <v>38.865835947130108</v>
      </c>
      <c r="J14" s="402"/>
    </row>
    <row r="15" spans="1:11" ht="18" hidden="1" customHeight="1" x14ac:dyDescent="0.25">
      <c r="A15" s="440"/>
      <c r="B15" s="439" t="s">
        <v>284</v>
      </c>
      <c r="C15" s="431">
        <v>17</v>
      </c>
      <c r="D15" s="446" t="e">
        <f>#REF!+#REF!</f>
        <v>#REF!</v>
      </c>
      <c r="E15" s="438" t="e">
        <f>#REF!+#REF!</f>
        <v>#REF!</v>
      </c>
      <c r="F15" s="462" t="e">
        <f t="shared" si="0"/>
        <v>#REF!</v>
      </c>
      <c r="G15" s="447" t="e">
        <f>#REF!+#REF!</f>
        <v>#REF!</v>
      </c>
      <c r="H15" s="438" t="e">
        <f>#REF!+#REF!</f>
        <v>#REF!</v>
      </c>
      <c r="I15" s="462" t="e">
        <f t="shared" si="1"/>
        <v>#REF!</v>
      </c>
      <c r="J15" s="402"/>
    </row>
    <row r="16" spans="1:11" ht="19.899999999999999" customHeight="1" x14ac:dyDescent="0.25">
      <c r="A16" s="514" t="s">
        <v>295</v>
      </c>
      <c r="B16" s="515"/>
      <c r="C16" s="515"/>
      <c r="D16" s="515"/>
      <c r="E16" s="515"/>
      <c r="F16" s="515"/>
      <c r="G16" s="515"/>
      <c r="H16" s="515"/>
      <c r="I16" s="515"/>
      <c r="J16" s="402"/>
    </row>
    <row r="17" spans="1:10" s="10" customFormat="1" ht="11.25" customHeight="1" x14ac:dyDescent="0.2">
      <c r="A17" s="441"/>
      <c r="B17" s="441"/>
      <c r="C17" s="441"/>
      <c r="D17" s="441"/>
      <c r="E17" s="441"/>
      <c r="F17" s="441"/>
      <c r="G17" s="441"/>
      <c r="H17" s="442"/>
      <c r="I17" s="441"/>
      <c r="J17" s="441"/>
    </row>
    <row r="18" spans="1:10" s="10" customFormat="1" x14ac:dyDescent="0.2">
      <c r="A18" s="489"/>
      <c r="B18" s="441"/>
      <c r="C18" s="441"/>
      <c r="G18" s="441"/>
      <c r="H18" s="441"/>
      <c r="I18" s="441"/>
      <c r="J18" s="441"/>
    </row>
    <row r="19" spans="1:10" ht="15.95" customHeight="1" x14ac:dyDescent="0.25">
      <c r="A19" s="402"/>
      <c r="B19" s="402"/>
      <c r="C19" s="402"/>
      <c r="D19" s="402"/>
      <c r="E19" s="445"/>
      <c r="F19" s="402"/>
      <c r="G19" s="402"/>
      <c r="H19" s="402"/>
      <c r="I19" s="402"/>
      <c r="J19" s="402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502" t="s">
        <v>371</v>
      </c>
      <c r="C1" s="68"/>
      <c r="D1" s="6"/>
      <c r="E1" s="6"/>
      <c r="F1" s="6"/>
      <c r="G1" s="8"/>
      <c r="H1" s="477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212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213</v>
      </c>
      <c r="E5" s="23" t="s">
        <v>214</v>
      </c>
      <c r="F5" s="286"/>
      <c r="G5" s="286"/>
      <c r="H5" s="23"/>
    </row>
    <row r="6" spans="2:8" x14ac:dyDescent="0.2">
      <c r="B6" s="89"/>
      <c r="C6" s="30"/>
      <c r="D6" s="32" t="s">
        <v>215</v>
      </c>
      <c r="E6" s="32" t="s">
        <v>90</v>
      </c>
      <c r="F6" s="32" t="s">
        <v>216</v>
      </c>
      <c r="G6" s="32" t="s">
        <v>217</v>
      </c>
      <c r="H6" s="32" t="s">
        <v>218</v>
      </c>
    </row>
    <row r="7" spans="2:8" x14ac:dyDescent="0.2">
      <c r="B7" s="89"/>
      <c r="C7" s="30"/>
      <c r="D7" s="32" t="s">
        <v>219</v>
      </c>
      <c r="E7" s="32" t="s">
        <v>220</v>
      </c>
      <c r="F7" s="32"/>
      <c r="G7" s="32"/>
      <c r="H7" s="32" t="s">
        <v>221</v>
      </c>
    </row>
    <row r="8" spans="2:8" x14ac:dyDescent="0.2">
      <c r="B8" s="89"/>
      <c r="C8" s="30" t="s">
        <v>222</v>
      </c>
      <c r="D8" s="92" t="s">
        <v>223</v>
      </c>
      <c r="E8" s="92" t="s">
        <v>224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298" t="s">
        <v>26</v>
      </c>
      <c r="C10" s="104" t="s">
        <v>225</v>
      </c>
      <c r="D10" s="286"/>
      <c r="E10" s="91">
        <v>45708</v>
      </c>
      <c r="F10" s="299"/>
      <c r="G10" s="299"/>
      <c r="H10" s="93">
        <v>21862</v>
      </c>
    </row>
    <row r="11" spans="2:8" x14ac:dyDescent="0.2">
      <c r="B11" s="32" t="s">
        <v>26</v>
      </c>
      <c r="C11" s="104" t="s">
        <v>226</v>
      </c>
      <c r="D11" s="293" t="s">
        <v>227</v>
      </c>
      <c r="E11" s="300">
        <v>1419</v>
      </c>
      <c r="F11" s="91">
        <v>11335</v>
      </c>
      <c r="G11" s="91">
        <v>32096</v>
      </c>
      <c r="H11" s="93">
        <v>665</v>
      </c>
    </row>
    <row r="12" spans="2:8" x14ac:dyDescent="0.2">
      <c r="B12" s="32" t="s">
        <v>26</v>
      </c>
      <c r="C12" s="104" t="s">
        <v>228</v>
      </c>
      <c r="D12" s="294"/>
      <c r="E12" s="300">
        <v>1684</v>
      </c>
      <c r="F12" s="93"/>
      <c r="G12" s="93"/>
      <c r="H12" s="93">
        <v>129</v>
      </c>
    </row>
    <row r="13" spans="2:8" x14ac:dyDescent="0.2">
      <c r="B13" s="191" t="s">
        <v>26</v>
      </c>
      <c r="C13" s="104" t="s">
        <v>229</v>
      </c>
      <c r="D13" s="32" t="s">
        <v>230</v>
      </c>
      <c r="E13" s="300">
        <v>18349</v>
      </c>
      <c r="F13" s="300">
        <v>4621</v>
      </c>
      <c r="G13" s="300">
        <v>9849</v>
      </c>
      <c r="H13" s="300">
        <v>10874</v>
      </c>
    </row>
    <row r="14" spans="2:8" x14ac:dyDescent="0.2">
      <c r="B14" s="32" t="s">
        <v>26</v>
      </c>
      <c r="C14" s="104" t="s">
        <v>231</v>
      </c>
      <c r="D14" s="38" t="s">
        <v>232</v>
      </c>
      <c r="E14" s="300">
        <v>18842</v>
      </c>
      <c r="F14" s="300">
        <v>5481</v>
      </c>
      <c r="G14" s="300">
        <v>23493</v>
      </c>
      <c r="H14" s="300">
        <v>-1901</v>
      </c>
    </row>
    <row r="15" spans="2:8" x14ac:dyDescent="0.2">
      <c r="B15" s="32" t="s">
        <v>26</v>
      </c>
      <c r="C15" s="104" t="s">
        <v>233</v>
      </c>
      <c r="D15" s="92" t="s">
        <v>234</v>
      </c>
      <c r="E15" s="300">
        <v>4088</v>
      </c>
      <c r="F15" s="300">
        <v>18</v>
      </c>
      <c r="G15" s="300">
        <v>1166</v>
      </c>
      <c r="H15" s="300">
        <v>1143</v>
      </c>
    </row>
    <row r="16" spans="2:8" x14ac:dyDescent="0.2">
      <c r="B16" s="32" t="s">
        <v>26</v>
      </c>
      <c r="C16" s="104" t="s">
        <v>235</v>
      </c>
      <c r="D16" s="92" t="s">
        <v>236</v>
      </c>
      <c r="E16" s="300">
        <v>2812</v>
      </c>
      <c r="F16" s="300">
        <v>3319</v>
      </c>
      <c r="G16" s="300">
        <v>2485</v>
      </c>
      <c r="H16" s="300">
        <v>2832</v>
      </c>
    </row>
    <row r="17" spans="2:8" x14ac:dyDescent="0.2">
      <c r="B17" s="32" t="s">
        <v>26</v>
      </c>
      <c r="C17" s="104" t="s">
        <v>237</v>
      </c>
      <c r="D17" s="92" t="s">
        <v>238</v>
      </c>
      <c r="E17" s="300">
        <v>3851</v>
      </c>
      <c r="F17" s="301" t="s">
        <v>239</v>
      </c>
      <c r="G17" s="302"/>
      <c r="H17" s="300">
        <v>5493</v>
      </c>
    </row>
    <row r="18" spans="2:8" x14ac:dyDescent="0.2">
      <c r="B18" s="32" t="s">
        <v>26</v>
      </c>
      <c r="C18" s="104" t="s">
        <v>240</v>
      </c>
      <c r="D18" s="32" t="s">
        <v>241</v>
      </c>
      <c r="E18" s="300">
        <v>39827</v>
      </c>
      <c r="F18" s="300">
        <v>2418</v>
      </c>
      <c r="G18" s="300">
        <v>30896</v>
      </c>
      <c r="H18" s="300">
        <v>10960</v>
      </c>
    </row>
    <row r="19" spans="2:8" x14ac:dyDescent="0.2">
      <c r="B19" s="191" t="s">
        <v>26</v>
      </c>
      <c r="C19" s="104" t="s">
        <v>242</v>
      </c>
      <c r="D19" s="38" t="s">
        <v>243</v>
      </c>
      <c r="E19" s="300">
        <v>14429</v>
      </c>
      <c r="F19" s="300">
        <v>814</v>
      </c>
      <c r="G19" s="300">
        <v>6755</v>
      </c>
      <c r="H19" s="300">
        <v>6621</v>
      </c>
    </row>
    <row r="20" spans="2:8" x14ac:dyDescent="0.2">
      <c r="B20" s="191" t="s">
        <v>26</v>
      </c>
      <c r="C20" s="286" t="s">
        <v>244</v>
      </c>
      <c r="D20" s="178" t="s">
        <v>236</v>
      </c>
      <c r="E20" s="91"/>
      <c r="F20" s="91"/>
      <c r="G20" s="91"/>
      <c r="H20" s="91"/>
    </row>
    <row r="21" spans="2:8" x14ac:dyDescent="0.2">
      <c r="B21" s="191"/>
      <c r="C21" s="303"/>
      <c r="D21" s="32" t="s">
        <v>245</v>
      </c>
      <c r="E21" s="91">
        <v>4953</v>
      </c>
      <c r="F21" s="91">
        <v>2394</v>
      </c>
      <c r="G21" s="91">
        <v>3743</v>
      </c>
      <c r="H21" s="91">
        <v>3145</v>
      </c>
    </row>
    <row r="22" spans="2:8" ht="5.0999999999999996" customHeight="1" x14ac:dyDescent="0.2">
      <c r="B22" s="191"/>
      <c r="C22" s="304"/>
      <c r="D22" s="92"/>
      <c r="E22" s="93"/>
      <c r="F22" s="93"/>
      <c r="G22" s="93"/>
      <c r="H22" s="93"/>
    </row>
    <row r="23" spans="2:8" x14ac:dyDescent="0.2">
      <c r="B23" s="191" t="s">
        <v>26</v>
      </c>
      <c r="C23" s="104" t="s">
        <v>246</v>
      </c>
      <c r="D23" s="23" t="s">
        <v>247</v>
      </c>
      <c r="E23" s="299">
        <v>53165</v>
      </c>
      <c r="F23" s="299">
        <v>37439</v>
      </c>
      <c r="G23" s="299">
        <v>22036</v>
      </c>
      <c r="H23" s="299">
        <v>1828</v>
      </c>
    </row>
    <row r="24" spans="2:8" x14ac:dyDescent="0.2">
      <c r="B24" s="191" t="s">
        <v>26</v>
      </c>
      <c r="C24" s="297" t="s">
        <v>248</v>
      </c>
      <c r="D24" s="38" t="s">
        <v>249</v>
      </c>
      <c r="E24" s="299">
        <v>8018</v>
      </c>
      <c r="F24" s="301" t="s">
        <v>250</v>
      </c>
      <c r="G24" s="302"/>
      <c r="H24" s="299">
        <v>1543</v>
      </c>
    </row>
    <row r="25" spans="2:8" x14ac:dyDescent="0.2">
      <c r="B25" s="305" t="s">
        <v>35</v>
      </c>
      <c r="C25" s="82" t="s">
        <v>211</v>
      </c>
      <c r="D25" s="86" t="s">
        <v>251</v>
      </c>
      <c r="E25" s="75">
        <f>SUM(E10:E24)</f>
        <v>217145</v>
      </c>
      <c r="F25" s="75">
        <f>SUM(F10:F24)</f>
        <v>67839</v>
      </c>
      <c r="G25" s="75">
        <f>SUM(G10:G24)</f>
        <v>132519</v>
      </c>
      <c r="H25" s="75">
        <f>SUM(H10:H24)</f>
        <v>65194</v>
      </c>
    </row>
    <row r="26" spans="2:8" x14ac:dyDescent="0.2">
      <c r="B26" s="120" t="s">
        <v>49</v>
      </c>
      <c r="C26" s="297" t="s">
        <v>252</v>
      </c>
      <c r="D26" s="306" t="s">
        <v>251</v>
      </c>
      <c r="E26" s="300">
        <v>113474</v>
      </c>
      <c r="F26" s="198"/>
      <c r="G26" s="198"/>
      <c r="H26" s="198"/>
    </row>
    <row r="27" spans="2:8" x14ac:dyDescent="0.2">
      <c r="B27" s="307" t="s">
        <v>35</v>
      </c>
      <c r="C27" s="82" t="s">
        <v>253</v>
      </c>
      <c r="D27" s="86" t="s">
        <v>251</v>
      </c>
      <c r="E27" s="75">
        <f>E25-E26</f>
        <v>103671</v>
      </c>
      <c r="F27" s="198"/>
      <c r="G27" s="198"/>
      <c r="H27" s="198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zoomScaleNormal="100" workbookViewId="0">
      <selection activeCell="J36" sqref="J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254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293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293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222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298</v>
      </c>
      <c r="D10" s="20"/>
      <c r="E10" s="91">
        <v>21862</v>
      </c>
      <c r="F10" s="91">
        <v>14678</v>
      </c>
      <c r="G10" s="375">
        <f t="shared" ref="G10:G25" si="0">IF(AND(F10&gt; 0,E10&gt;0,E10&lt;=F10*6),E10/F10*100-100,"-")</f>
        <v>48.943997819866468</v>
      </c>
      <c r="H10" s="91">
        <v>56105</v>
      </c>
      <c r="I10" s="283">
        <v>26055</v>
      </c>
      <c r="J10" s="375">
        <f>IF(AND(I10&gt; 0,H10&gt;0,H10&lt;=I10*6),H10/I10*100-100,"-")</f>
        <v>115.3329495298407</v>
      </c>
    </row>
    <row r="11" spans="2:14" s="9" customFormat="1" x14ac:dyDescent="0.2">
      <c r="B11" s="32" t="s">
        <v>26</v>
      </c>
      <c r="C11" s="104" t="s">
        <v>255</v>
      </c>
      <c r="D11" s="20"/>
      <c r="E11" s="300">
        <v>665</v>
      </c>
      <c r="F11" s="285">
        <v>294</v>
      </c>
      <c r="G11" s="375">
        <f t="shared" si="0"/>
        <v>126.19047619047618</v>
      </c>
      <c r="H11" s="300">
        <v>1803</v>
      </c>
      <c r="I11" s="285">
        <v>687</v>
      </c>
      <c r="J11" s="375">
        <f>IF(AND(I11&gt; 0,H11&gt;0,H11&lt;=I11*6),H11/I11*100-100,"-")</f>
        <v>162.44541484716154</v>
      </c>
    </row>
    <row r="12" spans="2:14" s="9" customFormat="1" x14ac:dyDescent="0.2">
      <c r="B12" s="32" t="s">
        <v>26</v>
      </c>
      <c r="C12" s="104" t="s">
        <v>256</v>
      </c>
      <c r="D12" s="20"/>
      <c r="E12" s="93">
        <v>129</v>
      </c>
      <c r="F12" s="282">
        <v>-181</v>
      </c>
      <c r="G12" s="375" t="str">
        <f t="shared" si="0"/>
        <v>-</v>
      </c>
      <c r="H12" s="93">
        <v>309</v>
      </c>
      <c r="I12" s="282">
        <v>-376</v>
      </c>
      <c r="J12" s="375" t="str">
        <f>IF(AND(I12&gt; 0,H12&gt;0,H12&lt;=I12*6),H12/I12*100-100,"-")</f>
        <v>-</v>
      </c>
    </row>
    <row r="13" spans="2:14" s="9" customFormat="1" x14ac:dyDescent="0.2">
      <c r="B13" s="32"/>
      <c r="C13" s="104" t="s">
        <v>257</v>
      </c>
      <c r="D13" s="20"/>
      <c r="E13" s="91"/>
      <c r="F13" s="283"/>
      <c r="G13" s="296"/>
      <c r="H13" s="91"/>
      <c r="I13" s="283"/>
      <c r="J13" s="296"/>
    </row>
    <row r="14" spans="2:14" s="9" customFormat="1" x14ac:dyDescent="0.2">
      <c r="B14" s="32" t="s">
        <v>26</v>
      </c>
      <c r="C14" s="89"/>
      <c r="D14" s="308" t="s">
        <v>258</v>
      </c>
      <c r="E14" s="93">
        <v>4043</v>
      </c>
      <c r="F14" s="282">
        <v>3532</v>
      </c>
      <c r="G14" s="375">
        <f t="shared" si="0"/>
        <v>14.46772366930918</v>
      </c>
      <c r="H14" s="93">
        <v>8561</v>
      </c>
      <c r="I14" s="282">
        <v>6897</v>
      </c>
      <c r="J14" s="375">
        <f t="shared" ref="J14:J23" si="1">IF(AND(I14&gt; 0,H14&gt;0,H14&lt;=I14*6),H14/I14*100-100,"-")</f>
        <v>24.126431781934173</v>
      </c>
    </row>
    <row r="15" spans="2:14" s="9" customFormat="1" x14ac:dyDescent="0.2">
      <c r="B15" s="32" t="s">
        <v>26</v>
      </c>
      <c r="C15" s="89"/>
      <c r="D15" s="309" t="s">
        <v>259</v>
      </c>
      <c r="E15" s="93">
        <v>4696</v>
      </c>
      <c r="F15" s="282">
        <v>4148</v>
      </c>
      <c r="G15" s="375">
        <f t="shared" si="0"/>
        <v>13.211186113789779</v>
      </c>
      <c r="H15" s="93">
        <v>9566</v>
      </c>
      <c r="I15" s="282">
        <v>8308</v>
      </c>
      <c r="J15" s="375">
        <f t="shared" si="1"/>
        <v>15.142031776600874</v>
      </c>
    </row>
    <row r="16" spans="2:14" s="9" customFormat="1" x14ac:dyDescent="0.2">
      <c r="B16" s="32" t="s">
        <v>26</v>
      </c>
      <c r="C16" s="89"/>
      <c r="D16" s="309" t="s">
        <v>260</v>
      </c>
      <c r="E16" s="93">
        <v>2135</v>
      </c>
      <c r="F16" s="282">
        <v>1609</v>
      </c>
      <c r="G16" s="375">
        <f t="shared" si="0"/>
        <v>32.691112492231213</v>
      </c>
      <c r="H16" s="93">
        <v>4577</v>
      </c>
      <c r="I16" s="282">
        <v>3317</v>
      </c>
      <c r="J16" s="375">
        <f t="shared" si="1"/>
        <v>37.986132047030452</v>
      </c>
    </row>
    <row r="17" spans="2:10" s="9" customFormat="1" x14ac:dyDescent="0.2">
      <c r="B17" s="32" t="s">
        <v>26</v>
      </c>
      <c r="C17" s="104" t="s">
        <v>261</v>
      </c>
      <c r="D17" s="20"/>
      <c r="E17" s="93">
        <v>-1901</v>
      </c>
      <c r="F17" s="282">
        <v>5978</v>
      </c>
      <c r="G17" s="375" t="str">
        <f t="shared" si="0"/>
        <v>-</v>
      </c>
      <c r="H17" s="93">
        <v>1120</v>
      </c>
      <c r="I17" s="282">
        <v>12408</v>
      </c>
      <c r="J17" s="375">
        <f t="shared" si="1"/>
        <v>-90.97356544165055</v>
      </c>
    </row>
    <row r="18" spans="2:10" s="9" customFormat="1" x14ac:dyDescent="0.2">
      <c r="B18" s="32" t="s">
        <v>26</v>
      </c>
      <c r="C18" s="104" t="s">
        <v>262</v>
      </c>
      <c r="D18" s="20"/>
      <c r="E18" s="93">
        <v>1143</v>
      </c>
      <c r="F18" s="282">
        <v>975</v>
      </c>
      <c r="G18" s="375">
        <f t="shared" si="0"/>
        <v>17.230769230769226</v>
      </c>
      <c r="H18" s="93">
        <v>2055</v>
      </c>
      <c r="I18" s="282">
        <v>1770</v>
      </c>
      <c r="J18" s="375">
        <f t="shared" si="1"/>
        <v>16.101694915254242</v>
      </c>
    </row>
    <row r="19" spans="2:10" s="9" customFormat="1" x14ac:dyDescent="0.2">
      <c r="B19" s="32" t="s">
        <v>26</v>
      </c>
      <c r="C19" s="104" t="s">
        <v>263</v>
      </c>
      <c r="D19" s="20"/>
      <c r="E19" s="93">
        <v>2832</v>
      </c>
      <c r="F19" s="282">
        <v>2213</v>
      </c>
      <c r="G19" s="375">
        <f t="shared" si="0"/>
        <v>27.971079981924987</v>
      </c>
      <c r="H19" s="93">
        <v>5956</v>
      </c>
      <c r="I19" s="282">
        <v>4332</v>
      </c>
      <c r="J19" s="375">
        <f t="shared" si="1"/>
        <v>37.488457987072934</v>
      </c>
    </row>
    <row r="20" spans="2:10" s="9" customFormat="1" x14ac:dyDescent="0.2">
      <c r="B20" s="32" t="s">
        <v>26</v>
      </c>
      <c r="C20" s="104" t="s">
        <v>264</v>
      </c>
      <c r="D20" s="20"/>
      <c r="E20" s="93">
        <v>5493</v>
      </c>
      <c r="F20" s="282">
        <v>5438</v>
      </c>
      <c r="G20" s="375">
        <f t="shared" si="0"/>
        <v>1.011401250459727</v>
      </c>
      <c r="H20" s="93">
        <v>11337</v>
      </c>
      <c r="I20" s="282">
        <v>12006</v>
      </c>
      <c r="J20" s="375">
        <f t="shared" si="1"/>
        <v>-5.5722138930534726</v>
      </c>
    </row>
    <row r="21" spans="2:10" s="9" customFormat="1" x14ac:dyDescent="0.2">
      <c r="B21" s="32" t="s">
        <v>26</v>
      </c>
      <c r="C21" s="104" t="s">
        <v>265</v>
      </c>
      <c r="D21" s="20"/>
      <c r="E21" s="91">
        <v>10960</v>
      </c>
      <c r="F21" s="283">
        <v>11628</v>
      </c>
      <c r="G21" s="375">
        <f t="shared" si="0"/>
        <v>-5.7447540419676528</v>
      </c>
      <c r="H21" s="91">
        <v>22624</v>
      </c>
      <c r="I21" s="283">
        <v>24661</v>
      </c>
      <c r="J21" s="375">
        <f t="shared" si="1"/>
        <v>-8.2600056769798442</v>
      </c>
    </row>
    <row r="22" spans="2:10" s="9" customFormat="1" x14ac:dyDescent="0.2">
      <c r="B22" s="32"/>
      <c r="C22" s="89"/>
      <c r="D22" s="20" t="s">
        <v>266</v>
      </c>
      <c r="E22" s="300">
        <v>1683</v>
      </c>
      <c r="F22" s="285">
        <v>2176</v>
      </c>
      <c r="G22" s="375">
        <f t="shared" si="0"/>
        <v>-22.65625</v>
      </c>
      <c r="H22" s="300">
        <v>3071</v>
      </c>
      <c r="I22" s="285">
        <v>4633</v>
      </c>
      <c r="J22" s="375">
        <f t="shared" si="1"/>
        <v>-33.71465573062811</v>
      </c>
    </row>
    <row r="23" spans="2:10" s="9" customFormat="1" x14ac:dyDescent="0.2">
      <c r="B23" s="32"/>
      <c r="C23" s="89"/>
      <c r="D23" s="20" t="s">
        <v>267</v>
      </c>
      <c r="E23" s="300">
        <v>3619</v>
      </c>
      <c r="F23" s="285">
        <v>4023</v>
      </c>
      <c r="G23" s="375">
        <f t="shared" si="0"/>
        <v>-10.042257022122797</v>
      </c>
      <c r="H23" s="300">
        <v>8097</v>
      </c>
      <c r="I23" s="285">
        <v>8332</v>
      </c>
      <c r="J23" s="375">
        <f t="shared" si="1"/>
        <v>-2.820451272203556</v>
      </c>
    </row>
    <row r="24" spans="2:10" s="9" customFormat="1" x14ac:dyDescent="0.2">
      <c r="B24" s="32"/>
      <c r="C24" s="104" t="s">
        <v>268</v>
      </c>
      <c r="D24" s="20"/>
      <c r="E24" s="91"/>
      <c r="F24" s="283"/>
      <c r="G24" s="296"/>
      <c r="H24" s="91"/>
      <c r="I24" s="283"/>
      <c r="J24" s="296"/>
    </row>
    <row r="25" spans="2:10" s="9" customFormat="1" x14ac:dyDescent="0.2">
      <c r="B25" s="32" t="s">
        <v>26</v>
      </c>
      <c r="C25" s="89"/>
      <c r="D25" s="29" t="s">
        <v>269</v>
      </c>
      <c r="E25" s="93">
        <v>269</v>
      </c>
      <c r="F25" s="282">
        <v>213</v>
      </c>
      <c r="G25" s="375">
        <f t="shared" si="0"/>
        <v>26.291079812206576</v>
      </c>
      <c r="H25" s="93">
        <v>466</v>
      </c>
      <c r="I25" s="282">
        <v>395</v>
      </c>
      <c r="J25" s="375">
        <f t="shared" ref="J25:J33" si="2">IF(AND(I25&gt; 0,H25&gt;0,H25&lt;=I25*6),H25/I25*100-100,"-")</f>
        <v>17.974683544303801</v>
      </c>
    </row>
    <row r="26" spans="2:10" s="9" customFormat="1" x14ac:dyDescent="0.2">
      <c r="B26" s="32" t="s">
        <v>26</v>
      </c>
      <c r="C26" s="89"/>
      <c r="D26" s="20" t="s">
        <v>270</v>
      </c>
      <c r="E26" s="93">
        <v>2696</v>
      </c>
      <c r="F26" s="282">
        <v>2729</v>
      </c>
      <c r="G26" s="375">
        <f t="shared" ref="G26:G33" si="3">IF(AND(F26&gt; 0,E26&gt;0,E26&lt;=F26*6),E26/F26*100-100,"-")</f>
        <v>-1.2092341517039245</v>
      </c>
      <c r="H26" s="93">
        <v>5282</v>
      </c>
      <c r="I26" s="282">
        <v>5243</v>
      </c>
      <c r="J26" s="375">
        <f t="shared" si="2"/>
        <v>0.74384894144574787</v>
      </c>
    </row>
    <row r="27" spans="2:10" s="9" customFormat="1" x14ac:dyDescent="0.2">
      <c r="B27" s="32" t="s">
        <v>26</v>
      </c>
      <c r="C27" s="89"/>
      <c r="D27" s="20" t="s">
        <v>271</v>
      </c>
      <c r="E27" s="93">
        <v>3118</v>
      </c>
      <c r="F27" s="282">
        <v>3277</v>
      </c>
      <c r="G27" s="375">
        <f t="shared" si="3"/>
        <v>-4.8519987793713852</v>
      </c>
      <c r="H27" s="93">
        <v>6180</v>
      </c>
      <c r="I27" s="282">
        <v>6442</v>
      </c>
      <c r="J27" s="375">
        <f t="shared" si="2"/>
        <v>-4.0670599192797283</v>
      </c>
    </row>
    <row r="28" spans="2:10" s="9" customFormat="1" x14ac:dyDescent="0.2">
      <c r="B28" s="32" t="s">
        <v>26</v>
      </c>
      <c r="C28" s="89"/>
      <c r="D28" s="20" t="s">
        <v>272</v>
      </c>
      <c r="E28" s="93">
        <v>538</v>
      </c>
      <c r="F28" s="282">
        <v>551</v>
      </c>
      <c r="G28" s="375">
        <f t="shared" si="3"/>
        <v>-2.359346642468239</v>
      </c>
      <c r="H28" s="93">
        <v>1065</v>
      </c>
      <c r="I28" s="282">
        <v>1115</v>
      </c>
      <c r="J28" s="375">
        <f t="shared" si="2"/>
        <v>-4.4843049327354265</v>
      </c>
    </row>
    <row r="29" spans="2:10" s="9" customFormat="1" x14ac:dyDescent="0.2">
      <c r="B29" s="32" t="s">
        <v>26</v>
      </c>
      <c r="C29" s="104" t="s">
        <v>273</v>
      </c>
      <c r="D29" s="20"/>
      <c r="E29" s="91">
        <v>3145</v>
      </c>
      <c r="F29" s="283">
        <v>2485</v>
      </c>
      <c r="G29" s="375">
        <f t="shared" si="3"/>
        <v>26.559356136820924</v>
      </c>
      <c r="H29" s="91">
        <v>6231</v>
      </c>
      <c r="I29" s="283">
        <v>5135</v>
      </c>
      <c r="J29" s="375">
        <f t="shared" si="2"/>
        <v>21.343719571567661</v>
      </c>
    </row>
    <row r="30" spans="2:10" s="9" customFormat="1" x14ac:dyDescent="0.2">
      <c r="B30" s="191"/>
      <c r="C30" s="89"/>
      <c r="D30" s="20" t="s">
        <v>274</v>
      </c>
      <c r="E30" s="300">
        <v>1049</v>
      </c>
      <c r="F30" s="285">
        <v>684</v>
      </c>
      <c r="G30" s="375">
        <f t="shared" si="3"/>
        <v>53.362573099415215</v>
      </c>
      <c r="H30" s="300">
        <v>2041</v>
      </c>
      <c r="I30" s="285">
        <v>1311</v>
      </c>
      <c r="J30" s="375">
        <f t="shared" si="2"/>
        <v>55.682684973302827</v>
      </c>
    </row>
    <row r="31" spans="2:10" s="9" customFormat="1" x14ac:dyDescent="0.2">
      <c r="B31" s="191" t="s">
        <v>26</v>
      </c>
      <c r="C31" s="297" t="s">
        <v>275</v>
      </c>
      <c r="D31" s="295"/>
      <c r="E31" s="300">
        <v>1828</v>
      </c>
      <c r="F31" s="285">
        <v>9731</v>
      </c>
      <c r="G31" s="375">
        <f t="shared" si="3"/>
        <v>-81.214674750796419</v>
      </c>
      <c r="H31" s="300">
        <v>6732</v>
      </c>
      <c r="I31" s="285">
        <v>23751</v>
      </c>
      <c r="J31" s="375">
        <f t="shared" si="2"/>
        <v>-71.655930276619927</v>
      </c>
    </row>
    <row r="32" spans="2:10" s="9" customFormat="1" x14ac:dyDescent="0.2">
      <c r="B32" s="32" t="s">
        <v>26</v>
      </c>
      <c r="C32" s="297" t="s">
        <v>276</v>
      </c>
      <c r="D32" s="295"/>
      <c r="E32" s="91">
        <v>1543</v>
      </c>
      <c r="F32" s="283">
        <v>479</v>
      </c>
      <c r="G32" s="375">
        <f t="shared" si="3"/>
        <v>222.12943632567851</v>
      </c>
      <c r="H32" s="91">
        <v>2478</v>
      </c>
      <c r="I32" s="283">
        <v>1628</v>
      </c>
      <c r="J32" s="375">
        <f t="shared" si="2"/>
        <v>52.211302211302211</v>
      </c>
    </row>
    <row r="33" spans="2:10" s="9" customFormat="1" x14ac:dyDescent="0.2">
      <c r="B33" s="307" t="s">
        <v>35</v>
      </c>
      <c r="C33" s="82" t="s">
        <v>277</v>
      </c>
      <c r="D33" s="192"/>
      <c r="E33" s="75">
        <f>E10+E11+E12+E14+E15+E16+E17+E18+E19+E20+E21+E25+E26+E27+E28+E29+E31+E32</f>
        <v>65194</v>
      </c>
      <c r="F33" s="75">
        <f>F10+F11+F12+F14+F15+F16+F17+F18+F19+F20+F21+F25+F26+F27+F28+F29+F31+F32</f>
        <v>69777</v>
      </c>
      <c r="G33" s="374">
        <f t="shared" si="3"/>
        <v>-6.5680668415093777</v>
      </c>
      <c r="H33" s="75">
        <f>H10+H11+H12+H14+H15+H16+H17+H18+H19+H20+H21+H25+H26+H27+H28+H29+H31+H32</f>
        <v>152447</v>
      </c>
      <c r="I33" s="75">
        <f>I10+I11+I12+I14+I15+I16+I17+I18+I19+I20+I21+I25+I26+I27+I28+I29+I31+I32</f>
        <v>143774</v>
      </c>
      <c r="J33" s="374">
        <f t="shared" si="2"/>
        <v>6.0323841584709328</v>
      </c>
    </row>
    <row r="34" spans="2:10" s="9" customFormat="1" ht="6.75" customHeight="1" x14ac:dyDescent="0.2">
      <c r="E34" s="198"/>
      <c r="F34" s="310"/>
      <c r="H34" s="198"/>
      <c r="I34" s="198"/>
      <c r="J34" s="198"/>
    </row>
    <row r="35" spans="2:10" x14ac:dyDescent="0.2">
      <c r="B35" s="464"/>
      <c r="C35" s="464"/>
      <c r="D35" s="464"/>
      <c r="E35" s="467"/>
      <c r="F35" s="463"/>
      <c r="G35" s="463"/>
      <c r="H35" s="467"/>
      <c r="I35" s="466"/>
      <c r="J35" s="131"/>
    </row>
    <row r="36" spans="2:10" x14ac:dyDescent="0.2">
      <c r="B36" s="463"/>
      <c r="E36" s="465"/>
      <c r="H36" s="466"/>
      <c r="I36" s="131"/>
      <c r="J36" s="131"/>
    </row>
    <row r="37" spans="2:10" x14ac:dyDescent="0.2">
      <c r="B37" s="463"/>
      <c r="E37" s="465"/>
      <c r="H37" s="466"/>
      <c r="I37" s="131"/>
      <c r="J37" s="131"/>
    </row>
    <row r="38" spans="2:10" x14ac:dyDescent="0.2">
      <c r="B38" s="463"/>
      <c r="E38" s="465"/>
      <c r="H38" s="466"/>
      <c r="I38" s="131"/>
      <c r="J38" s="131"/>
    </row>
    <row r="39" spans="2:10" ht="12.75" customHeight="1" x14ac:dyDescent="0.2">
      <c r="B39" s="463"/>
      <c r="E39" s="465"/>
      <c r="H39" s="466"/>
      <c r="I39" s="131"/>
      <c r="J39" s="131"/>
    </row>
    <row r="40" spans="2:10" ht="12.75" customHeight="1" x14ac:dyDescent="0.2">
      <c r="B40" s="463"/>
      <c r="E40" s="465"/>
      <c r="H40" s="466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314" customWidth="1"/>
    <col min="2" max="2" width="3.5703125" style="314" customWidth="1"/>
    <col min="3" max="3" width="35.7109375" style="314" customWidth="1"/>
    <col min="4" max="4" width="17.5703125" style="314" customWidth="1"/>
    <col min="5" max="8" width="16.5703125" style="314" customWidth="1"/>
    <col min="9" max="10" width="11.42578125" style="314" customWidth="1"/>
    <col min="11" max="16384" width="0" style="314" hidden="1"/>
  </cols>
  <sheetData>
    <row r="1" spans="2:8" ht="15.75" x14ac:dyDescent="0.25">
      <c r="B1" s="505" t="s">
        <v>372</v>
      </c>
      <c r="C1" s="311"/>
      <c r="D1" s="312"/>
      <c r="E1" s="312"/>
      <c r="F1" s="312"/>
      <c r="G1" s="313"/>
      <c r="H1" s="477" t="str">
        <f>INDEX(rP1.Inhalte,22,1)</f>
        <v>zurück zum Inhaltsverzeichnis</v>
      </c>
    </row>
    <row r="2" spans="2:8" ht="15.75" x14ac:dyDescent="0.25">
      <c r="B2" s="315"/>
      <c r="C2" s="316"/>
      <c r="E2" s="317"/>
      <c r="G2" s="318"/>
    </row>
    <row r="3" spans="2:8" x14ac:dyDescent="0.2">
      <c r="B3" s="475" t="s">
        <v>278</v>
      </c>
      <c r="C3" s="315"/>
      <c r="H3" s="319" t="s">
        <v>7</v>
      </c>
    </row>
    <row r="4" spans="2:8" ht="7.5" customHeight="1" x14ac:dyDescent="0.2">
      <c r="B4" s="315"/>
      <c r="C4" s="320"/>
      <c r="D4" s="321"/>
      <c r="E4" s="321"/>
      <c r="F4" s="321"/>
      <c r="G4" s="321"/>
    </row>
    <row r="5" spans="2:8" x14ac:dyDescent="0.2">
      <c r="B5" s="322"/>
      <c r="C5" s="323"/>
      <c r="D5" s="324" t="s">
        <v>213</v>
      </c>
      <c r="E5" s="324" t="s">
        <v>214</v>
      </c>
      <c r="F5" s="325"/>
      <c r="G5" s="325"/>
      <c r="H5" s="324"/>
    </row>
    <row r="6" spans="2:8" x14ac:dyDescent="0.2">
      <c r="B6" s="326"/>
      <c r="C6" s="327"/>
      <c r="D6" s="328" t="s">
        <v>215</v>
      </c>
      <c r="E6" s="328" t="s">
        <v>90</v>
      </c>
      <c r="F6" s="328" t="s">
        <v>216</v>
      </c>
      <c r="G6" s="328" t="s">
        <v>217</v>
      </c>
      <c r="H6" s="328" t="s">
        <v>218</v>
      </c>
    </row>
    <row r="7" spans="2:8" x14ac:dyDescent="0.2">
      <c r="B7" s="326"/>
      <c r="C7" s="327"/>
      <c r="D7" s="328" t="s">
        <v>219</v>
      </c>
      <c r="E7" s="328" t="s">
        <v>220</v>
      </c>
      <c r="F7" s="328"/>
      <c r="G7" s="328"/>
      <c r="H7" s="328" t="s">
        <v>221</v>
      </c>
    </row>
    <row r="8" spans="2:8" x14ac:dyDescent="0.2">
      <c r="B8" s="326"/>
      <c r="C8" s="327" t="s">
        <v>222</v>
      </c>
      <c r="D8" s="329" t="s">
        <v>223</v>
      </c>
      <c r="E8" s="329" t="s">
        <v>224</v>
      </c>
      <c r="F8" s="329"/>
      <c r="G8" s="329"/>
      <c r="H8" s="329"/>
    </row>
    <row r="9" spans="2:8" x14ac:dyDescent="0.2">
      <c r="B9" s="330"/>
      <c r="C9" s="331"/>
      <c r="D9" s="332"/>
      <c r="E9" s="333" t="s">
        <v>101</v>
      </c>
      <c r="F9" s="333" t="s">
        <v>20</v>
      </c>
      <c r="G9" s="333" t="s">
        <v>21</v>
      </c>
      <c r="H9" s="333" t="s">
        <v>55</v>
      </c>
    </row>
    <row r="10" spans="2:8" x14ac:dyDescent="0.2">
      <c r="B10" s="334" t="s">
        <v>26</v>
      </c>
      <c r="C10" s="322" t="s">
        <v>225</v>
      </c>
      <c r="D10" s="325"/>
      <c r="E10" s="335">
        <v>89327</v>
      </c>
      <c r="F10" s="336"/>
      <c r="G10" s="336"/>
      <c r="H10" s="337">
        <v>56105</v>
      </c>
    </row>
    <row r="11" spans="2:8" x14ac:dyDescent="0.2">
      <c r="B11" s="328" t="s">
        <v>26</v>
      </c>
      <c r="C11" s="322" t="s">
        <v>226</v>
      </c>
      <c r="D11" s="399" t="s">
        <v>227</v>
      </c>
      <c r="E11" s="338">
        <v>3002</v>
      </c>
      <c r="F11" s="335">
        <v>23072</v>
      </c>
      <c r="G11" s="335">
        <v>59706</v>
      </c>
      <c r="H11" s="337">
        <v>1803</v>
      </c>
    </row>
    <row r="12" spans="2:8" x14ac:dyDescent="0.2">
      <c r="B12" s="328" t="s">
        <v>26</v>
      </c>
      <c r="C12" s="322" t="s">
        <v>228</v>
      </c>
      <c r="D12" s="339"/>
      <c r="E12" s="338">
        <v>3307</v>
      </c>
      <c r="F12" s="337"/>
      <c r="G12" s="337"/>
      <c r="H12" s="337">
        <v>309</v>
      </c>
    </row>
    <row r="13" spans="2:8" x14ac:dyDescent="0.2">
      <c r="B13" s="340" t="s">
        <v>26</v>
      </c>
      <c r="C13" s="322" t="s">
        <v>229</v>
      </c>
      <c r="D13" s="400" t="s">
        <v>230</v>
      </c>
      <c r="E13" s="338">
        <v>37873</v>
      </c>
      <c r="F13" s="338">
        <v>9332</v>
      </c>
      <c r="G13" s="338">
        <v>19886</v>
      </c>
      <c r="H13" s="338">
        <v>22704</v>
      </c>
    </row>
    <row r="14" spans="2:8" x14ac:dyDescent="0.2">
      <c r="B14" s="328" t="s">
        <v>26</v>
      </c>
      <c r="C14" s="322" t="s">
        <v>231</v>
      </c>
      <c r="D14" s="401" t="s">
        <v>279</v>
      </c>
      <c r="E14" s="338">
        <v>38481</v>
      </c>
      <c r="F14" s="338">
        <v>11279</v>
      </c>
      <c r="G14" s="338">
        <v>43183</v>
      </c>
      <c r="H14" s="338">
        <v>1120</v>
      </c>
    </row>
    <row r="15" spans="2:8" x14ac:dyDescent="0.2">
      <c r="B15" s="328" t="s">
        <v>26</v>
      </c>
      <c r="C15" s="322" t="s">
        <v>233</v>
      </c>
      <c r="D15" s="386" t="s">
        <v>234</v>
      </c>
      <c r="E15" s="338">
        <v>7338</v>
      </c>
      <c r="F15" s="338">
        <v>21</v>
      </c>
      <c r="G15" s="338">
        <v>3304</v>
      </c>
      <c r="H15" s="338">
        <v>2055</v>
      </c>
    </row>
    <row r="16" spans="2:8" x14ac:dyDescent="0.2">
      <c r="B16" s="328" t="s">
        <v>26</v>
      </c>
      <c r="C16" s="322" t="s">
        <v>235</v>
      </c>
      <c r="D16" s="386" t="s">
        <v>236</v>
      </c>
      <c r="E16" s="338">
        <v>5671</v>
      </c>
      <c r="F16" s="338">
        <v>7023</v>
      </c>
      <c r="G16" s="338">
        <v>4943</v>
      </c>
      <c r="H16" s="338">
        <v>5956</v>
      </c>
    </row>
    <row r="17" spans="2:8" x14ac:dyDescent="0.2">
      <c r="B17" s="328" t="s">
        <v>26</v>
      </c>
      <c r="C17" s="322" t="s">
        <v>237</v>
      </c>
      <c r="D17" s="386" t="s">
        <v>238</v>
      </c>
      <c r="E17" s="338">
        <v>9046</v>
      </c>
      <c r="F17" s="341" t="s">
        <v>239</v>
      </c>
      <c r="G17" s="342"/>
      <c r="H17" s="338">
        <v>11337</v>
      </c>
    </row>
    <row r="18" spans="2:8" x14ac:dyDescent="0.2">
      <c r="B18" s="328" t="s">
        <v>26</v>
      </c>
      <c r="C18" s="396" t="s">
        <v>240</v>
      </c>
      <c r="D18" s="400" t="s">
        <v>241</v>
      </c>
      <c r="E18" s="338">
        <v>82408</v>
      </c>
      <c r="F18" s="338">
        <v>4845</v>
      </c>
      <c r="G18" s="338">
        <v>69656</v>
      </c>
      <c r="H18" s="338">
        <v>22624</v>
      </c>
    </row>
    <row r="19" spans="2:8" x14ac:dyDescent="0.2">
      <c r="B19" s="340" t="s">
        <v>26</v>
      </c>
      <c r="C19" s="322" t="s">
        <v>242</v>
      </c>
      <c r="D19" s="401" t="s">
        <v>243</v>
      </c>
      <c r="E19" s="338">
        <v>29397</v>
      </c>
      <c r="F19" s="338">
        <v>1619</v>
      </c>
      <c r="G19" s="338">
        <v>14198</v>
      </c>
      <c r="H19" s="338">
        <v>12993</v>
      </c>
    </row>
    <row r="20" spans="2:8" x14ac:dyDescent="0.2">
      <c r="B20" s="340" t="s">
        <v>26</v>
      </c>
      <c r="C20" s="325" t="s">
        <v>244</v>
      </c>
      <c r="D20" s="390" t="s">
        <v>236</v>
      </c>
      <c r="E20" s="335"/>
      <c r="F20" s="335"/>
      <c r="G20" s="335"/>
      <c r="H20" s="335"/>
    </row>
    <row r="21" spans="2:8" x14ac:dyDescent="0.2">
      <c r="B21" s="340"/>
      <c r="C21" s="343"/>
      <c r="D21" s="328" t="s">
        <v>245</v>
      </c>
      <c r="E21" s="335">
        <v>9874</v>
      </c>
      <c r="F21" s="335">
        <v>4260</v>
      </c>
      <c r="G21" s="335">
        <v>7069</v>
      </c>
      <c r="H21" s="335">
        <v>6231</v>
      </c>
    </row>
    <row r="22" spans="2:8" ht="5.0999999999999996" customHeight="1" x14ac:dyDescent="0.2">
      <c r="B22" s="340"/>
      <c r="C22" s="344"/>
      <c r="D22" s="329"/>
      <c r="E22" s="337"/>
      <c r="F22" s="337"/>
      <c r="G22" s="337"/>
      <c r="H22" s="337"/>
    </row>
    <row r="23" spans="2:8" x14ac:dyDescent="0.2">
      <c r="B23" s="340" t="s">
        <v>26</v>
      </c>
      <c r="C23" s="322" t="s">
        <v>246</v>
      </c>
      <c r="D23" s="391" t="s">
        <v>247</v>
      </c>
      <c r="E23" s="336">
        <v>84805</v>
      </c>
      <c r="F23" s="336">
        <v>89698</v>
      </c>
      <c r="G23" s="336">
        <v>43328</v>
      </c>
      <c r="H23" s="336">
        <v>6732</v>
      </c>
    </row>
    <row r="24" spans="2:8" x14ac:dyDescent="0.2">
      <c r="B24" s="340" t="s">
        <v>26</v>
      </c>
      <c r="C24" s="345" t="s">
        <v>248</v>
      </c>
      <c r="D24" s="333" t="s">
        <v>249</v>
      </c>
      <c r="E24" s="336">
        <v>18322</v>
      </c>
      <c r="F24" s="341" t="s">
        <v>250</v>
      </c>
      <c r="G24" s="342"/>
      <c r="H24" s="336">
        <v>2478</v>
      </c>
    </row>
    <row r="25" spans="2:8" x14ac:dyDescent="0.2">
      <c r="B25" s="346" t="s">
        <v>35</v>
      </c>
      <c r="C25" s="347" t="s">
        <v>211</v>
      </c>
      <c r="D25" s="348" t="s">
        <v>251</v>
      </c>
      <c r="E25" s="349">
        <f>SUM(E10:E24)</f>
        <v>418851</v>
      </c>
      <c r="F25" s="349">
        <f>SUM(F10:F24)</f>
        <v>151149</v>
      </c>
      <c r="G25" s="349">
        <f>SUM(G10:G24)</f>
        <v>265273</v>
      </c>
      <c r="H25" s="349">
        <f>SUM(H10:H24)</f>
        <v>152447</v>
      </c>
    </row>
    <row r="26" spans="2:8" x14ac:dyDescent="0.2">
      <c r="B26" s="332" t="s">
        <v>49</v>
      </c>
      <c r="C26" s="345" t="s">
        <v>252</v>
      </c>
      <c r="D26" s="350" t="s">
        <v>251</v>
      </c>
      <c r="E26" s="338">
        <v>234645</v>
      </c>
      <c r="F26" s="351"/>
      <c r="G26" s="351"/>
      <c r="H26" s="351"/>
    </row>
    <row r="27" spans="2:8" x14ac:dyDescent="0.2">
      <c r="B27" s="352" t="s">
        <v>35</v>
      </c>
      <c r="C27" s="347" t="s">
        <v>253</v>
      </c>
      <c r="D27" s="348" t="s">
        <v>251</v>
      </c>
      <c r="E27" s="349">
        <f>E25-E26</f>
        <v>184206</v>
      </c>
      <c r="F27" s="351"/>
      <c r="G27" s="351"/>
      <c r="H27" s="351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5" display="Inhalt!F35"/>
  </hyperlinks>
  <printOptions horizontalCentered="1"/>
  <pageMargins left="0.19685039370078741" right="0.19685039370078741" top="1.120000000000000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338</v>
      </c>
      <c r="L11" t="s">
        <v>349</v>
      </c>
      <c r="M11" t="s">
        <v>344</v>
      </c>
      <c r="N11" t="s">
        <v>345</v>
      </c>
      <c r="O11" t="s">
        <v>348</v>
      </c>
    </row>
    <row r="13" spans="11:15" ht="14.25" x14ac:dyDescent="0.25">
      <c r="K13" t="s">
        <v>321</v>
      </c>
      <c r="L13" t="s">
        <v>299</v>
      </c>
      <c r="M13" t="s">
        <v>343</v>
      </c>
      <c r="N13" s="488" t="s">
        <v>346</v>
      </c>
      <c r="O13" t="s">
        <v>1</v>
      </c>
    </row>
    <row r="14" spans="11:15" x14ac:dyDescent="0.2">
      <c r="K14" t="s">
        <v>322</v>
      </c>
      <c r="L14" t="s">
        <v>345</v>
      </c>
      <c r="O14" t="s">
        <v>2</v>
      </c>
    </row>
    <row r="15" spans="11:15" x14ac:dyDescent="0.2">
      <c r="K15" t="s">
        <v>323</v>
      </c>
      <c r="O15" t="s">
        <v>347</v>
      </c>
    </row>
    <row r="16" spans="11:15" x14ac:dyDescent="0.2">
      <c r="K16" t="s">
        <v>324</v>
      </c>
      <c r="O16" t="str">
        <f>"Monat: " &amp; 'Tab 1'!B1</f>
        <v>Monat: Februar 2020</v>
      </c>
    </row>
    <row r="17" spans="11:15" x14ac:dyDescent="0.2">
      <c r="K17" t="s">
        <v>325</v>
      </c>
      <c r="O17" t="s">
        <v>296</v>
      </c>
    </row>
    <row r="18" spans="11:15" x14ac:dyDescent="0.2">
      <c r="K18" t="s">
        <v>326</v>
      </c>
      <c r="O18" t="s">
        <v>281</v>
      </c>
    </row>
    <row r="19" spans="11:15" x14ac:dyDescent="0.2">
      <c r="K19" t="s">
        <v>336</v>
      </c>
      <c r="O19" t="s">
        <v>282</v>
      </c>
    </row>
    <row r="20" spans="11:15" x14ac:dyDescent="0.2">
      <c r="K20" t="s">
        <v>327</v>
      </c>
      <c r="O20" t="s">
        <v>283</v>
      </c>
    </row>
    <row r="21" spans="11:15" x14ac:dyDescent="0.2">
      <c r="K21" t="s">
        <v>340</v>
      </c>
      <c r="O21" t="s">
        <v>350</v>
      </c>
    </row>
    <row r="22" spans="11:15" x14ac:dyDescent="0.2">
      <c r="K22" t="s">
        <v>328</v>
      </c>
      <c r="O22" t="s">
        <v>1</v>
      </c>
    </row>
    <row r="23" spans="11:15" x14ac:dyDescent="0.2">
      <c r="K23" t="s">
        <v>329</v>
      </c>
      <c r="O23" t="s">
        <v>4</v>
      </c>
    </row>
    <row r="24" spans="11:15" x14ac:dyDescent="0.2">
      <c r="K24" t="s">
        <v>330</v>
      </c>
    </row>
    <row r="25" spans="11:15" x14ac:dyDescent="0.2">
      <c r="K25" t="s">
        <v>331</v>
      </c>
    </row>
    <row r="26" spans="11:15" x14ac:dyDescent="0.2">
      <c r="K26" t="s">
        <v>328</v>
      </c>
    </row>
    <row r="27" spans="11:15" x14ac:dyDescent="0.2">
      <c r="K27" t="s">
        <v>332</v>
      </c>
    </row>
    <row r="28" spans="11:15" x14ac:dyDescent="0.2">
      <c r="K28" t="s">
        <v>341</v>
      </c>
    </row>
    <row r="29" spans="11:15" x14ac:dyDescent="0.2">
      <c r="K29" t="s">
        <v>333</v>
      </c>
    </row>
    <row r="30" spans="11:15" x14ac:dyDescent="0.2">
      <c r="K30" t="s">
        <v>364</v>
      </c>
    </row>
    <row r="31" spans="11:15" x14ac:dyDescent="0.2">
      <c r="K31" t="s">
        <v>334</v>
      </c>
    </row>
    <row r="32" spans="11:15" x14ac:dyDescent="0.2">
      <c r="K32" t="s">
        <v>335</v>
      </c>
    </row>
    <row r="33" spans="11:11" x14ac:dyDescent="0.2">
      <c r="K33" t="s">
        <v>342</v>
      </c>
    </row>
    <row r="34" spans="11:11" x14ac:dyDescent="0.2">
      <c r="K34" t="s">
        <v>337</v>
      </c>
    </row>
    <row r="35" spans="11:11" x14ac:dyDescent="0.2">
      <c r="K35" t="s">
        <v>339</v>
      </c>
    </row>
  </sheetData>
  <pageMargins left="0.7" right="0.7" top="0.78740157499999996" bottom="0.78740157499999996" header="0.3" footer="0.3"/>
  <pageSetup paperSize="9" orientation="portrait" r:id="rId1"/>
  <headerFooter>
    <oddHeader>&amp;R14.6.2021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354" t="s">
        <v>371</v>
      </c>
      <c r="C1" s="5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360">
        <v>737</v>
      </c>
      <c r="G11" s="44">
        <v>798</v>
      </c>
      <c r="H11" s="355">
        <f>IF(AND(G11&gt; 0,F11&gt;0,F11&lt;=G11*6),F11/G11*100-100,"-")</f>
        <v>-7.644110275689215</v>
      </c>
      <c r="I11" s="360">
        <v>1413</v>
      </c>
      <c r="J11" s="44">
        <v>1644</v>
      </c>
      <c r="K11" s="355">
        <f t="shared" ref="K11:K23" si="0">IF(AND(J11&gt; 0,I11&gt;0,I11&lt;=J11*6),I11/J11*100-100,"-")</f>
        <v>-14.051094890510953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360">
        <v>77221</v>
      </c>
      <c r="G12" s="44">
        <v>79582</v>
      </c>
      <c r="H12" s="355">
        <f>IF(AND(G12&gt; 0,F12&gt;0,F12&lt;=G12*6),F12/G12*100-100,"-")</f>
        <v>-2.9667512754140404</v>
      </c>
      <c r="I12" s="360">
        <v>165748</v>
      </c>
      <c r="J12" s="44">
        <v>168259</v>
      </c>
      <c r="K12" s="355">
        <f t="shared" si="0"/>
        <v>-1.4923421629749356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360">
        <v>6451</v>
      </c>
      <c r="G13" s="44">
        <v>7691</v>
      </c>
      <c r="H13" s="355">
        <f t="shared" ref="H13:H23" si="1">IF(AND(G13&gt; 0,F13&gt;0,F13&lt;=G13*6),F13/G13*100-100,"-")</f>
        <v>-16.122740865947222</v>
      </c>
      <c r="I13" s="360">
        <v>13376</v>
      </c>
      <c r="J13" s="44">
        <v>16242</v>
      </c>
      <c r="K13" s="355">
        <f t="shared" si="0"/>
        <v>-17.64561014653367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360">
        <v>11772</v>
      </c>
      <c r="G14" s="44">
        <v>12894</v>
      </c>
      <c r="H14" s="355">
        <f t="shared" si="1"/>
        <v>-8.7017217310376935</v>
      </c>
      <c r="I14" s="360">
        <v>23939</v>
      </c>
      <c r="J14" s="44">
        <v>26744</v>
      </c>
      <c r="K14" s="355">
        <f t="shared" si="0"/>
        <v>-10.48833383188753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360">
        <v>31591</v>
      </c>
      <c r="G15" s="44">
        <v>34143</v>
      </c>
      <c r="H15" s="355">
        <f t="shared" si="1"/>
        <v>-7.4744457136162623</v>
      </c>
      <c r="I15" s="360">
        <v>65258</v>
      </c>
      <c r="J15" s="44">
        <v>71796</v>
      </c>
      <c r="K15" s="355">
        <f t="shared" si="0"/>
        <v>-9.1063569001058653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360">
        <v>0</v>
      </c>
      <c r="G16" s="44">
        <v>0</v>
      </c>
      <c r="H16" s="355" t="str">
        <f t="shared" si="1"/>
        <v>-</v>
      </c>
      <c r="I16" s="360">
        <v>0</v>
      </c>
      <c r="J16" s="44">
        <v>0</v>
      </c>
      <c r="K16" s="35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360">
        <v>13258</v>
      </c>
      <c r="G17" s="44">
        <v>10308</v>
      </c>
      <c r="H17" s="355">
        <f t="shared" si="1"/>
        <v>28.618548700038815</v>
      </c>
      <c r="I17" s="360">
        <v>26475</v>
      </c>
      <c r="J17" s="44">
        <v>21593</v>
      </c>
      <c r="K17" s="355">
        <f t="shared" si="0"/>
        <v>22.609178900569631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360">
        <v>3125</v>
      </c>
      <c r="G18" s="44">
        <v>3636</v>
      </c>
      <c r="H18" s="355">
        <f t="shared" si="1"/>
        <v>-14.053905390539057</v>
      </c>
      <c r="I18" s="360">
        <v>6341</v>
      </c>
      <c r="J18" s="44">
        <v>7402</v>
      </c>
      <c r="K18" s="355">
        <f t="shared" si="0"/>
        <v>-14.33396379356931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144155</v>
      </c>
      <c r="G19" s="50">
        <f>SUM(G11:G18)</f>
        <v>149052</v>
      </c>
      <c r="H19" s="384">
        <f t="shared" si="1"/>
        <v>-3.2854305879827166</v>
      </c>
      <c r="I19" s="50">
        <f>SUM(I11:I18)</f>
        <v>302550</v>
      </c>
      <c r="J19" s="50">
        <f>SUM(J11:J18)</f>
        <v>313680</v>
      </c>
      <c r="K19" s="384">
        <f t="shared" si="0"/>
        <v>-3.5482019892884438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356"/>
      <c r="I20" s="52"/>
      <c r="J20" s="53" t="s">
        <v>0</v>
      </c>
      <c r="K20" s="356"/>
    </row>
    <row r="21" spans="2:11" x14ac:dyDescent="0.2">
      <c r="B21" s="40"/>
      <c r="C21" s="54"/>
      <c r="D21" s="54" t="s">
        <v>38</v>
      </c>
      <c r="E21" s="55">
        <v>10</v>
      </c>
      <c r="F21" s="56">
        <v>825</v>
      </c>
      <c r="G21" s="57">
        <v>944</v>
      </c>
      <c r="H21" s="355">
        <f t="shared" si="1"/>
        <v>-12.605932203389841</v>
      </c>
      <c r="I21" s="56">
        <v>1777</v>
      </c>
      <c r="J21" s="57">
        <v>2009</v>
      </c>
      <c r="K21" s="355">
        <f t="shared" si="0"/>
        <v>-11.548033847685417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356"/>
      <c r="I22" s="60"/>
      <c r="J22" s="61"/>
      <c r="K22" s="35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143136</v>
      </c>
      <c r="G23" s="45">
        <v>145782</v>
      </c>
      <c r="H23" s="355">
        <f t="shared" si="1"/>
        <v>-1.8150388936905841</v>
      </c>
      <c r="I23" s="44">
        <v>304374</v>
      </c>
      <c r="J23" s="45">
        <v>313263</v>
      </c>
      <c r="K23" s="355">
        <f t="shared" si="0"/>
        <v>-2.8375518334434702</v>
      </c>
    </row>
    <row r="24" spans="2:11" x14ac:dyDescent="0.2">
      <c r="B24" s="63"/>
      <c r="C24" s="63"/>
      <c r="D24" s="63"/>
      <c r="E24" s="63"/>
      <c r="F24" s="64"/>
      <c r="G24" s="65"/>
      <c r="H24" s="393"/>
      <c r="I24" s="64"/>
      <c r="J24" s="65"/>
      <c r="K24" s="393"/>
    </row>
    <row r="25" spans="2:11" x14ac:dyDescent="0.2">
      <c r="B25" s="392" t="s">
        <v>297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392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37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37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37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37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37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376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44">
        <v>2737392</v>
      </c>
      <c r="G11" s="45">
        <v>2531141</v>
      </c>
      <c r="H11" s="355">
        <f t="shared" ref="H11:H26" si="0">IF(AND(G11&gt; 0,F11&gt;0,F11&lt;=G11*6),F11/G11*100-100,"-")</f>
        <v>8.1485385444746186</v>
      </c>
      <c r="I11" s="44">
        <v>5332045</v>
      </c>
      <c r="J11" s="45">
        <v>5130247</v>
      </c>
      <c r="K11" s="355">
        <f t="shared" ref="K11:K26" si="1">IF(AND(J11&gt; 0,I11&gt;0,I11&lt;=J11*6),I11/J11*100-100,"-")</f>
        <v>3.93349482003498</v>
      </c>
      <c r="L11" s="376"/>
    </row>
    <row r="12" spans="2:14" x14ac:dyDescent="0.2">
      <c r="B12" s="41" t="s">
        <v>26</v>
      </c>
      <c r="C12" s="10"/>
      <c r="D12" s="493" t="s">
        <v>366</v>
      </c>
      <c r="E12" s="71">
        <v>2</v>
      </c>
      <c r="F12" s="44">
        <v>987360</v>
      </c>
      <c r="G12" s="45">
        <v>763184</v>
      </c>
      <c r="H12" s="355">
        <f t="shared" si="0"/>
        <v>29.373781420994163</v>
      </c>
      <c r="I12" s="44">
        <v>2118875</v>
      </c>
      <c r="J12" s="45">
        <v>1664996</v>
      </c>
      <c r="K12" s="355">
        <f t="shared" si="1"/>
        <v>27.260065489646806</v>
      </c>
      <c r="L12" s="376"/>
    </row>
    <row r="13" spans="2:14" x14ac:dyDescent="0.2">
      <c r="B13" s="41" t="s">
        <v>26</v>
      </c>
      <c r="C13" s="10"/>
      <c r="D13" s="493" t="s">
        <v>367</v>
      </c>
      <c r="E13" s="71">
        <v>3</v>
      </c>
      <c r="F13" s="44">
        <v>585892</v>
      </c>
      <c r="G13" s="45">
        <v>632933</v>
      </c>
      <c r="H13" s="355">
        <f t="shared" si="0"/>
        <v>-7.4322242638636311</v>
      </c>
      <c r="I13" s="44">
        <v>1161998</v>
      </c>
      <c r="J13" s="45">
        <v>1833487</v>
      </c>
      <c r="K13" s="355">
        <f t="shared" si="1"/>
        <v>-36.623603003457347</v>
      </c>
      <c r="L13" s="376"/>
    </row>
    <row r="14" spans="2:14" x14ac:dyDescent="0.2">
      <c r="B14" s="41" t="s">
        <v>26</v>
      </c>
      <c r="C14" s="10"/>
      <c r="D14" s="493"/>
      <c r="E14" s="71">
        <v>4</v>
      </c>
      <c r="F14" s="44">
        <v>0</v>
      </c>
      <c r="G14" s="45">
        <v>0</v>
      </c>
      <c r="H14" s="355" t="str">
        <f t="shared" si="0"/>
        <v>-</v>
      </c>
      <c r="I14" s="44">
        <v>0</v>
      </c>
      <c r="J14" s="45">
        <v>0</v>
      </c>
      <c r="K14" s="355" t="str">
        <f t="shared" si="1"/>
        <v>-</v>
      </c>
      <c r="L14" s="376"/>
    </row>
    <row r="15" spans="2:14" x14ac:dyDescent="0.2">
      <c r="B15" s="41" t="s">
        <v>26</v>
      </c>
      <c r="C15" s="10"/>
      <c r="D15" s="493" t="s">
        <v>368</v>
      </c>
      <c r="E15" s="71">
        <v>5</v>
      </c>
      <c r="F15" s="44">
        <v>844103</v>
      </c>
      <c r="G15" s="45">
        <v>428992</v>
      </c>
      <c r="H15" s="355">
        <f t="shared" si="0"/>
        <v>96.764275324481588</v>
      </c>
      <c r="I15" s="44">
        <v>1528053</v>
      </c>
      <c r="J15" s="45">
        <v>918019</v>
      </c>
      <c r="K15" s="355">
        <f t="shared" si="1"/>
        <v>66.451130096435918</v>
      </c>
      <c r="L15" s="376"/>
    </row>
    <row r="16" spans="2:14" x14ac:dyDescent="0.2">
      <c r="B16" s="41" t="s">
        <v>26</v>
      </c>
      <c r="C16" s="10"/>
      <c r="D16" s="493" t="s">
        <v>369</v>
      </c>
      <c r="E16" s="71">
        <v>6</v>
      </c>
      <c r="F16" s="44">
        <v>437983</v>
      </c>
      <c r="G16" s="45">
        <v>449236</v>
      </c>
      <c r="H16" s="355">
        <f t="shared" si="0"/>
        <v>-2.5049194632665177</v>
      </c>
      <c r="I16" s="44">
        <v>1088586</v>
      </c>
      <c r="J16" s="45">
        <v>768132</v>
      </c>
      <c r="K16" s="355">
        <f t="shared" si="1"/>
        <v>41.718610863757789</v>
      </c>
      <c r="L16" s="376"/>
    </row>
    <row r="17" spans="1:12" x14ac:dyDescent="0.2">
      <c r="B17" s="41" t="s">
        <v>26</v>
      </c>
      <c r="C17" s="10"/>
      <c r="D17" s="493" t="s">
        <v>370</v>
      </c>
      <c r="E17" s="71">
        <v>7</v>
      </c>
      <c r="F17" s="44">
        <v>541709</v>
      </c>
      <c r="G17" s="45">
        <v>240385</v>
      </c>
      <c r="H17" s="355">
        <f t="shared" si="0"/>
        <v>125.3505834390665</v>
      </c>
      <c r="I17" s="44">
        <v>1284595</v>
      </c>
      <c r="J17" s="45">
        <v>642451</v>
      </c>
      <c r="K17" s="355">
        <f t="shared" si="1"/>
        <v>99.952214254472324</v>
      </c>
      <c r="L17" s="376"/>
    </row>
    <row r="18" spans="1:12" x14ac:dyDescent="0.2">
      <c r="B18" s="41" t="s">
        <v>26</v>
      </c>
      <c r="C18" s="10"/>
      <c r="D18" s="493"/>
      <c r="E18" s="71">
        <v>8</v>
      </c>
      <c r="F18" s="44">
        <v>0</v>
      </c>
      <c r="G18" s="45">
        <v>0</v>
      </c>
      <c r="H18" s="355" t="str">
        <f t="shared" si="0"/>
        <v>-</v>
      </c>
      <c r="I18" s="44">
        <v>0</v>
      </c>
      <c r="J18" s="45">
        <v>0</v>
      </c>
      <c r="K18" s="355" t="str">
        <f t="shared" si="1"/>
        <v>-</v>
      </c>
      <c r="L18" s="376"/>
    </row>
    <row r="19" spans="1:12" x14ac:dyDescent="0.2">
      <c r="B19" s="41" t="s">
        <v>26</v>
      </c>
      <c r="C19" s="10"/>
      <c r="D19" s="493"/>
      <c r="E19" s="71">
        <v>9</v>
      </c>
      <c r="F19" s="44">
        <v>0</v>
      </c>
      <c r="G19" s="45">
        <v>0</v>
      </c>
      <c r="H19" s="355" t="str">
        <f t="shared" si="0"/>
        <v>-</v>
      </c>
      <c r="I19" s="44">
        <v>0</v>
      </c>
      <c r="J19" s="45">
        <v>0</v>
      </c>
      <c r="K19" s="355" t="str">
        <f t="shared" si="1"/>
        <v>-</v>
      </c>
      <c r="L19" s="376"/>
    </row>
    <row r="20" spans="1:12" x14ac:dyDescent="0.2">
      <c r="B20" s="41" t="s">
        <v>26</v>
      </c>
      <c r="C20" s="10"/>
      <c r="D20" s="493"/>
      <c r="E20" s="71">
        <v>10</v>
      </c>
      <c r="F20" s="44">
        <v>0</v>
      </c>
      <c r="G20" s="45">
        <v>0</v>
      </c>
      <c r="H20" s="355" t="str">
        <f t="shared" si="0"/>
        <v>-</v>
      </c>
      <c r="I20" s="44">
        <v>0</v>
      </c>
      <c r="J20" s="45">
        <v>0</v>
      </c>
      <c r="K20" s="355" t="str">
        <f t="shared" si="1"/>
        <v>-</v>
      </c>
      <c r="L20" s="376"/>
    </row>
    <row r="21" spans="1:12" x14ac:dyDescent="0.2">
      <c r="B21" s="41" t="s">
        <v>26</v>
      </c>
      <c r="C21" s="10"/>
      <c r="D21" s="493" t="s">
        <v>194</v>
      </c>
      <c r="E21" s="71">
        <v>11</v>
      </c>
      <c r="F21" s="44">
        <v>1041143</v>
      </c>
      <c r="G21" s="45">
        <v>1449143</v>
      </c>
      <c r="H21" s="355">
        <f t="shared" si="0"/>
        <v>-28.154571357002027</v>
      </c>
      <c r="I21" s="44">
        <v>2249255</v>
      </c>
      <c r="J21" s="45">
        <v>3296224</v>
      </c>
      <c r="K21" s="355">
        <f t="shared" si="1"/>
        <v>-31.762677536478094</v>
      </c>
      <c r="L21" s="376"/>
    </row>
    <row r="22" spans="1:12" x14ac:dyDescent="0.2">
      <c r="B22" s="41" t="s">
        <v>26</v>
      </c>
      <c r="C22" s="10"/>
      <c r="D22" s="493"/>
      <c r="E22" s="71">
        <v>12</v>
      </c>
      <c r="F22" s="44">
        <v>0</v>
      </c>
      <c r="G22" s="45">
        <v>0</v>
      </c>
      <c r="H22" s="355" t="str">
        <f t="shared" si="0"/>
        <v>-</v>
      </c>
      <c r="I22" s="44">
        <v>0</v>
      </c>
      <c r="J22" s="45">
        <v>0</v>
      </c>
      <c r="K22" s="355" t="str">
        <f t="shared" si="1"/>
        <v>-</v>
      </c>
      <c r="L22" s="376"/>
    </row>
    <row r="23" spans="1:12" x14ac:dyDescent="0.2">
      <c r="B23" s="41" t="s">
        <v>26</v>
      </c>
      <c r="C23" s="10"/>
      <c r="D23" s="493"/>
      <c r="E23" s="71">
        <v>13</v>
      </c>
      <c r="F23" s="44">
        <v>0</v>
      </c>
      <c r="G23" s="45">
        <v>0</v>
      </c>
      <c r="H23" s="355" t="str">
        <f t="shared" si="0"/>
        <v>-</v>
      </c>
      <c r="I23" s="44">
        <v>0</v>
      </c>
      <c r="J23" s="45">
        <v>0</v>
      </c>
      <c r="K23" s="355" t="str">
        <f t="shared" si="1"/>
        <v>-</v>
      </c>
      <c r="L23" s="376"/>
    </row>
    <row r="24" spans="1:12" x14ac:dyDescent="0.2">
      <c r="B24" s="41" t="s">
        <v>26</v>
      </c>
      <c r="C24" s="10"/>
      <c r="D24" s="493"/>
      <c r="E24" s="71">
        <v>14</v>
      </c>
      <c r="F24" s="44">
        <v>0</v>
      </c>
      <c r="G24" s="45">
        <v>0</v>
      </c>
      <c r="H24" s="355" t="str">
        <f t="shared" si="0"/>
        <v>-</v>
      </c>
      <c r="I24" s="44">
        <v>0</v>
      </c>
      <c r="J24" s="45">
        <v>0</v>
      </c>
      <c r="K24" s="355" t="str">
        <f t="shared" si="1"/>
        <v>-</v>
      </c>
      <c r="L24" s="376"/>
    </row>
    <row r="25" spans="1:12" x14ac:dyDescent="0.2">
      <c r="B25" s="41" t="s">
        <v>26</v>
      </c>
      <c r="C25" s="10"/>
      <c r="D25" s="493"/>
      <c r="E25" s="71">
        <v>15</v>
      </c>
      <c r="F25" s="44">
        <v>0</v>
      </c>
      <c r="G25" s="45">
        <v>0</v>
      </c>
      <c r="H25" s="355" t="str">
        <f t="shared" si="0"/>
        <v>-</v>
      </c>
      <c r="I25" s="44">
        <v>0</v>
      </c>
      <c r="J25" s="45">
        <v>0</v>
      </c>
      <c r="K25" s="355" t="str">
        <f t="shared" si="1"/>
        <v>-</v>
      </c>
      <c r="L25" s="376"/>
    </row>
    <row r="26" spans="1:12" x14ac:dyDescent="0.2">
      <c r="B26" s="41" t="s">
        <v>26</v>
      </c>
      <c r="C26" s="10"/>
      <c r="D26" s="493"/>
      <c r="E26" s="71">
        <v>16</v>
      </c>
      <c r="F26" s="44">
        <v>0</v>
      </c>
      <c r="G26" s="45">
        <v>0</v>
      </c>
      <c r="H26" s="355" t="str">
        <f t="shared" si="0"/>
        <v>-</v>
      </c>
      <c r="I26" s="44">
        <v>0</v>
      </c>
      <c r="J26" s="45">
        <v>0</v>
      </c>
      <c r="K26" s="355" t="str">
        <f t="shared" si="1"/>
        <v>-</v>
      </c>
      <c r="L26" s="37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355" t="str">
        <f t="shared" ref="H27:H36" si="2">IF(AND(G27&gt; 0,F27&gt;0,F27&lt;=G27*6),F27/G27*100-100,"-")</f>
        <v>-</v>
      </c>
      <c r="I27" s="44">
        <v>0</v>
      </c>
      <c r="J27" s="45">
        <v>0</v>
      </c>
      <c r="K27" s="355" t="str">
        <f t="shared" ref="K27:K36" si="3">IF(AND(J27&gt; 0,I27&gt;0,I27&lt;=J27*6),I27/J27*100-100,"-")</f>
        <v>-</v>
      </c>
      <c r="L27" s="37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355" t="str">
        <f t="shared" si="2"/>
        <v>-</v>
      </c>
      <c r="I28" s="44">
        <v>0</v>
      </c>
      <c r="J28" s="45">
        <v>0</v>
      </c>
      <c r="K28" s="355" t="str">
        <f t="shared" si="3"/>
        <v>-</v>
      </c>
      <c r="L28" s="37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355" t="str">
        <f t="shared" si="2"/>
        <v>-</v>
      </c>
      <c r="I29" s="44">
        <v>0</v>
      </c>
      <c r="J29" s="45">
        <v>0</v>
      </c>
      <c r="K29" s="355" t="str">
        <f t="shared" si="3"/>
        <v>-</v>
      </c>
      <c r="L29" s="37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7175582</v>
      </c>
      <c r="G30" s="75">
        <v>6495014</v>
      </c>
      <c r="H30" s="357">
        <f t="shared" si="2"/>
        <v>10.478314596396558</v>
      </c>
      <c r="I30" s="75">
        <v>14763407</v>
      </c>
      <c r="J30" s="75">
        <v>14253556</v>
      </c>
      <c r="K30" s="357">
        <f t="shared" si="3"/>
        <v>3.5770091337207361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355" t="str">
        <f t="shared" si="2"/>
        <v>-</v>
      </c>
      <c r="I31" s="80">
        <v>0</v>
      </c>
      <c r="J31" s="45">
        <v>0</v>
      </c>
      <c r="K31" s="35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143136</v>
      </c>
      <c r="G32" s="80">
        <v>145782</v>
      </c>
      <c r="H32" s="355">
        <f t="shared" si="2"/>
        <v>-1.8150388936905841</v>
      </c>
      <c r="I32" s="80">
        <v>304374</v>
      </c>
      <c r="J32" s="80">
        <v>313263</v>
      </c>
      <c r="K32" s="355">
        <f t="shared" si="3"/>
        <v>-2.8375518334434702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355" t="str">
        <f t="shared" si="2"/>
        <v>-</v>
      </c>
      <c r="I33" s="80">
        <v>0</v>
      </c>
      <c r="J33" s="80">
        <v>0</v>
      </c>
      <c r="K33" s="35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7318718</v>
      </c>
      <c r="G34" s="75">
        <f>G30+G31+G32-G33</f>
        <v>6640796</v>
      </c>
      <c r="H34" s="357">
        <f t="shared" si="2"/>
        <v>10.208444891244966</v>
      </c>
      <c r="I34" s="75">
        <f>I30+I31+I32-I33</f>
        <v>15067781</v>
      </c>
      <c r="J34" s="75">
        <f>J30+J31+J32-J33</f>
        <v>14566819</v>
      </c>
      <c r="K34" s="357">
        <f t="shared" si="3"/>
        <v>3.4390624336033966</v>
      </c>
    </row>
    <row r="35" spans="1:11" x14ac:dyDescent="0.2">
      <c r="B35" s="84" t="s">
        <v>26</v>
      </c>
      <c r="C35" s="500" t="s">
        <v>358</v>
      </c>
      <c r="D35" s="78"/>
      <c r="E35" s="79">
        <v>25</v>
      </c>
      <c r="F35" s="80">
        <f>F36-F34</f>
        <v>27</v>
      </c>
      <c r="G35" s="80">
        <f>G36-G34</f>
        <v>1705</v>
      </c>
      <c r="H35" s="382" t="s">
        <v>49</v>
      </c>
      <c r="I35" s="80">
        <f>I36-I34</f>
        <v>26922</v>
      </c>
      <c r="J35" s="80">
        <f>J36-J34</f>
        <v>2878</v>
      </c>
      <c r="K35" s="382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7318745</v>
      </c>
      <c r="G36" s="75">
        <v>6642501</v>
      </c>
      <c r="H36" s="357">
        <f t="shared" si="2"/>
        <v>10.180563013840711</v>
      </c>
      <c r="I36" s="75">
        <v>15094703</v>
      </c>
      <c r="J36" s="75">
        <v>14569697</v>
      </c>
      <c r="K36" s="357">
        <f t="shared" si="3"/>
        <v>3.6034105582291716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357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93" t="s">
        <v>365</v>
      </c>
      <c r="E11" s="71">
        <v>1</v>
      </c>
      <c r="F11" s="377">
        <v>360.73</v>
      </c>
      <c r="G11" s="377">
        <v>405.29</v>
      </c>
      <c r="H11" s="355">
        <f>IF(AND(G11&lt;&gt;"-",F11&lt;&gt;"-"),IF((F11&lt;=G11*6),F11/G11*100-100,"-"),"-")</f>
        <v>-10.994596461792796</v>
      </c>
      <c r="I11" s="377">
        <v>370.63</v>
      </c>
      <c r="J11" s="377">
        <v>392.39</v>
      </c>
      <c r="K11" s="355">
        <f>IF(AND(J11&lt;&gt;"-",I11&lt;&gt;"-"),IF((I11&lt;=J11*6),I11/J11*100-100,"-"),"-")</f>
        <v>-5.5455031983485839</v>
      </c>
    </row>
    <row r="12" spans="2:14" x14ac:dyDescent="0.2">
      <c r="B12" s="41" t="s">
        <v>26</v>
      </c>
      <c r="C12" s="10"/>
      <c r="D12" s="42" t="s">
        <v>366</v>
      </c>
      <c r="E12" s="71">
        <v>2</v>
      </c>
      <c r="F12" s="377">
        <v>388.98</v>
      </c>
      <c r="G12" s="377">
        <v>425.62</v>
      </c>
      <c r="H12" s="355">
        <f t="shared" ref="H12:H27" si="0">IF(AND(G12&lt;&gt;"-",F12&lt;&gt;"-"),IF((F12&lt;=G12*6),F12/G12*100-100,"-"),"-")</f>
        <v>-8.6086180160706647</v>
      </c>
      <c r="I12" s="377">
        <v>411.76</v>
      </c>
      <c r="J12" s="377">
        <v>407.54</v>
      </c>
      <c r="K12" s="355">
        <f t="shared" ref="K12:K27" si="1">IF(AND(J12&lt;&gt;"-",I12&lt;&gt;"-"),IF((I12&lt;=J12*6),I12/J12*100-100,"-"),"-")</f>
        <v>1.03548117976149</v>
      </c>
    </row>
    <row r="13" spans="2:14" x14ac:dyDescent="0.2">
      <c r="B13" s="41" t="s">
        <v>26</v>
      </c>
      <c r="C13" s="10"/>
      <c r="D13" s="42" t="s">
        <v>367</v>
      </c>
      <c r="E13" s="71">
        <v>3</v>
      </c>
      <c r="F13" s="377">
        <v>410.42</v>
      </c>
      <c r="G13" s="377">
        <v>436.41</v>
      </c>
      <c r="H13" s="355">
        <f t="shared" si="0"/>
        <v>-5.9554089044705734</v>
      </c>
      <c r="I13" s="377">
        <v>437.31</v>
      </c>
      <c r="J13" s="377">
        <v>409.47</v>
      </c>
      <c r="K13" s="355">
        <f t="shared" si="1"/>
        <v>6.7990328961828652</v>
      </c>
    </row>
    <row r="14" spans="2:14" x14ac:dyDescent="0.2">
      <c r="B14" s="41" t="s">
        <v>26</v>
      </c>
      <c r="C14" s="10"/>
      <c r="D14" s="42"/>
      <c r="E14" s="71">
        <v>4</v>
      </c>
      <c r="F14" s="377" t="s">
        <v>49</v>
      </c>
      <c r="G14" s="377" t="s">
        <v>49</v>
      </c>
      <c r="H14" s="355" t="str">
        <f t="shared" si="0"/>
        <v>-</v>
      </c>
      <c r="I14" s="377" t="s">
        <v>49</v>
      </c>
      <c r="J14" s="377" t="s">
        <v>49</v>
      </c>
      <c r="K14" s="355" t="str">
        <f t="shared" si="1"/>
        <v>-</v>
      </c>
    </row>
    <row r="15" spans="2:14" x14ac:dyDescent="0.2">
      <c r="B15" s="41" t="s">
        <v>26</v>
      </c>
      <c r="C15" s="10"/>
      <c r="D15" s="42" t="s">
        <v>368</v>
      </c>
      <c r="E15" s="71">
        <v>5</v>
      </c>
      <c r="F15" s="377">
        <v>432.6</v>
      </c>
      <c r="G15" s="377">
        <v>427.04</v>
      </c>
      <c r="H15" s="355">
        <f t="shared" si="0"/>
        <v>1.3019857624578606</v>
      </c>
      <c r="I15" s="377">
        <v>463.96</v>
      </c>
      <c r="J15" s="377">
        <v>413.63</v>
      </c>
      <c r="K15" s="355">
        <f t="shared" si="1"/>
        <v>12.167879505838556</v>
      </c>
    </row>
    <row r="16" spans="2:14" x14ac:dyDescent="0.2">
      <c r="B16" s="41" t="s">
        <v>26</v>
      </c>
      <c r="C16" s="10"/>
      <c r="D16" s="42" t="s">
        <v>369</v>
      </c>
      <c r="E16" s="71">
        <v>6</v>
      </c>
      <c r="F16" s="377">
        <v>431.13</v>
      </c>
      <c r="G16" s="377">
        <v>433.09</v>
      </c>
      <c r="H16" s="355">
        <f t="shared" si="0"/>
        <v>-0.45256182317761784</v>
      </c>
      <c r="I16" s="377">
        <v>442.09</v>
      </c>
      <c r="J16" s="377">
        <v>425.74</v>
      </c>
      <c r="K16" s="355">
        <f t="shared" si="1"/>
        <v>3.8403720580636076</v>
      </c>
    </row>
    <row r="17" spans="2:11" x14ac:dyDescent="0.2">
      <c r="B17" s="41" t="s">
        <v>26</v>
      </c>
      <c r="C17" s="10"/>
      <c r="D17" s="493" t="s">
        <v>370</v>
      </c>
      <c r="E17" s="71">
        <v>7</v>
      </c>
      <c r="F17" s="377">
        <v>439.42</v>
      </c>
      <c r="G17" s="377">
        <v>435.41</v>
      </c>
      <c r="H17" s="355">
        <f t="shared" si="0"/>
        <v>0.92097103879102349</v>
      </c>
      <c r="I17" s="377">
        <v>452.22</v>
      </c>
      <c r="J17" s="377">
        <v>412.91</v>
      </c>
      <c r="K17" s="355">
        <f t="shared" si="1"/>
        <v>9.5202344336538118</v>
      </c>
    </row>
    <row r="18" spans="2:11" x14ac:dyDescent="0.2">
      <c r="B18" s="41" t="s">
        <v>26</v>
      </c>
      <c r="C18" s="10"/>
      <c r="D18" s="493"/>
      <c r="E18" s="71">
        <v>8</v>
      </c>
      <c r="F18" s="377" t="s">
        <v>49</v>
      </c>
      <c r="G18" s="377" t="s">
        <v>49</v>
      </c>
      <c r="H18" s="355" t="str">
        <f t="shared" si="0"/>
        <v>-</v>
      </c>
      <c r="I18" s="377" t="s">
        <v>49</v>
      </c>
      <c r="J18" s="377" t="s">
        <v>49</v>
      </c>
      <c r="K18" s="35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377" t="s">
        <v>49</v>
      </c>
      <c r="G19" s="377" t="s">
        <v>49</v>
      </c>
      <c r="H19" s="355" t="str">
        <f t="shared" si="0"/>
        <v>-</v>
      </c>
      <c r="I19" s="377" t="s">
        <v>49</v>
      </c>
      <c r="J19" s="377" t="s">
        <v>49</v>
      </c>
      <c r="K19" s="35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377" t="s">
        <v>49</v>
      </c>
      <c r="G20" s="377" t="s">
        <v>49</v>
      </c>
      <c r="H20" s="355" t="str">
        <f t="shared" si="0"/>
        <v>-</v>
      </c>
      <c r="I20" s="377" t="s">
        <v>49</v>
      </c>
      <c r="J20" s="377" t="s">
        <v>49</v>
      </c>
      <c r="K20" s="355" t="str">
        <f t="shared" si="1"/>
        <v>-</v>
      </c>
    </row>
    <row r="21" spans="2:11" x14ac:dyDescent="0.2">
      <c r="B21" s="41" t="s">
        <v>26</v>
      </c>
      <c r="C21" s="10"/>
      <c r="D21" s="42" t="s">
        <v>194</v>
      </c>
      <c r="E21" s="71">
        <v>11</v>
      </c>
      <c r="F21" s="377">
        <v>413.84</v>
      </c>
      <c r="G21" s="377">
        <v>420.99</v>
      </c>
      <c r="H21" s="355">
        <f t="shared" si="0"/>
        <v>-1.6983776336730187</v>
      </c>
      <c r="I21" s="377">
        <v>451.69</v>
      </c>
      <c r="J21" s="377">
        <v>402.42</v>
      </c>
      <c r="K21" s="355">
        <f t="shared" si="1"/>
        <v>12.243427265046464</v>
      </c>
    </row>
    <row r="22" spans="2:11" x14ac:dyDescent="0.2">
      <c r="B22" s="41" t="s">
        <v>26</v>
      </c>
      <c r="C22" s="10"/>
      <c r="D22" s="42"/>
      <c r="E22" s="71">
        <v>12</v>
      </c>
      <c r="F22" s="377" t="s">
        <v>49</v>
      </c>
      <c r="G22" s="377" t="s">
        <v>49</v>
      </c>
      <c r="H22" s="355" t="str">
        <f t="shared" si="0"/>
        <v>-</v>
      </c>
      <c r="I22" s="377" t="s">
        <v>49</v>
      </c>
      <c r="J22" s="377" t="s">
        <v>49</v>
      </c>
      <c r="K22" s="35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377" t="s">
        <v>49</v>
      </c>
      <c r="G23" s="377" t="s">
        <v>49</v>
      </c>
      <c r="H23" s="355" t="str">
        <f t="shared" si="0"/>
        <v>-</v>
      </c>
      <c r="I23" s="377" t="s">
        <v>49</v>
      </c>
      <c r="J23" s="377" t="s">
        <v>49</v>
      </c>
      <c r="K23" s="355" t="str">
        <f t="shared" si="1"/>
        <v>-</v>
      </c>
    </row>
    <row r="24" spans="2:11" x14ac:dyDescent="0.2">
      <c r="B24" s="41" t="s">
        <v>26</v>
      </c>
      <c r="C24" s="10"/>
      <c r="D24" s="493"/>
      <c r="E24" s="71">
        <v>14</v>
      </c>
      <c r="F24" s="377" t="s">
        <v>49</v>
      </c>
      <c r="G24" s="377" t="s">
        <v>49</v>
      </c>
      <c r="H24" s="355" t="str">
        <f t="shared" si="0"/>
        <v>-</v>
      </c>
      <c r="I24" s="377" t="s">
        <v>49</v>
      </c>
      <c r="J24" s="377" t="s">
        <v>49</v>
      </c>
      <c r="K24" s="35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377" t="s">
        <v>49</v>
      </c>
      <c r="G25" s="377" t="s">
        <v>49</v>
      </c>
      <c r="H25" s="355" t="str">
        <f t="shared" si="0"/>
        <v>-</v>
      </c>
      <c r="I25" s="377" t="s">
        <v>49</v>
      </c>
      <c r="J25" s="377" t="s">
        <v>49</v>
      </c>
      <c r="K25" s="35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377" t="s">
        <v>49</v>
      </c>
      <c r="G26" s="377" t="s">
        <v>49</v>
      </c>
      <c r="H26" s="355" t="str">
        <f t="shared" si="0"/>
        <v>-</v>
      </c>
      <c r="I26" s="377" t="s">
        <v>49</v>
      </c>
      <c r="J26" s="377" t="s">
        <v>49</v>
      </c>
      <c r="K26" s="35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377" t="s">
        <v>49</v>
      </c>
      <c r="G27" s="377" t="s">
        <v>49</v>
      </c>
      <c r="H27" s="355" t="str">
        <f t="shared" si="0"/>
        <v>-</v>
      </c>
      <c r="I27" s="377" t="s">
        <v>49</v>
      </c>
      <c r="J27" s="377" t="s">
        <v>49</v>
      </c>
      <c r="K27" s="35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377" t="s">
        <v>49</v>
      </c>
      <c r="G28" s="377" t="s">
        <v>49</v>
      </c>
      <c r="H28" s="355" t="str">
        <f>IF(AND(G28&lt;&gt;"-",F28&lt;&gt;"-"),IF((F28&lt;=G28*6),F28/G28*100-100,"-"),"-")</f>
        <v>-</v>
      </c>
      <c r="I28" s="377" t="s">
        <v>49</v>
      </c>
      <c r="J28" s="377" t="s">
        <v>49</v>
      </c>
      <c r="K28" s="35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377" t="s">
        <v>49</v>
      </c>
      <c r="G29" s="377" t="s">
        <v>49</v>
      </c>
      <c r="H29" s="355" t="str">
        <f>IF(AND(G29&lt;&gt;"-",F29&lt;&gt;"-"),IF((F29&lt;=G29*6),F29/G29*100-100,"-"),"-")</f>
        <v>-</v>
      </c>
      <c r="I29" s="377" t="s">
        <v>49</v>
      </c>
      <c r="J29" s="377" t="s">
        <v>49</v>
      </c>
      <c r="K29" s="35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378">
        <v>395.07</v>
      </c>
      <c r="G30" s="378">
        <v>418.69</v>
      </c>
      <c r="H30" s="385">
        <f>IF(AND(G30&lt;&gt;"-",F30&lt;&gt;"-"),IF((F30&lt;=G30*6),F30/G30*100-100,"-"),"-")</f>
        <v>-5.6414053356898819</v>
      </c>
      <c r="I30" s="378">
        <v>416.16</v>
      </c>
      <c r="J30" s="378">
        <v>402.76</v>
      </c>
      <c r="K30" s="385">
        <f>IF(AND(J30&lt;&gt;"-",I30&lt;&gt;"-"),IF((I30&lt;=J30*6),I30/J30*100-100,"-"),"-")</f>
        <v>3.3270434005363114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377" t="s">
        <v>49</v>
      </c>
      <c r="G31" s="377" t="s">
        <v>49</v>
      </c>
      <c r="H31" s="355" t="str">
        <f>IF(AND(G31&lt;&gt;"-",F31&lt;&gt;"-"),IF((F31&lt;=G31*6),F31/G31*100-100,"-"),"-")</f>
        <v>-</v>
      </c>
      <c r="I31" s="377" t="s">
        <v>49</v>
      </c>
      <c r="J31" s="377" t="s">
        <v>49</v>
      </c>
      <c r="K31" s="35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378">
        <v>395.07</v>
      </c>
      <c r="G32" s="378">
        <v>418.69</v>
      </c>
      <c r="H32" s="385">
        <f>IF(AND(G32&lt;&gt;"-",F32&lt;&gt;"-"),IF((F32&lt;=G32*6),F32/G32*100-100,"-"),"-")</f>
        <v>-5.6414053356898819</v>
      </c>
      <c r="I32" s="378">
        <v>416.16</v>
      </c>
      <c r="J32" s="378">
        <v>402.76</v>
      </c>
      <c r="K32" s="385">
        <f>IF(AND(J32&lt;&gt;"-",I32&lt;&gt;"-"),IF((I32&lt;=J32*6),I32/J32*100-100,"-"),"-")</f>
        <v>3.3270434005363114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354" t="s">
        <v>371</v>
      </c>
      <c r="C1" s="68"/>
      <c r="D1" s="6"/>
      <c r="E1" s="6"/>
      <c r="F1" s="6"/>
      <c r="G1" s="7"/>
      <c r="H1" s="6"/>
      <c r="I1" s="6"/>
      <c r="J1" s="6"/>
      <c r="K1" s="476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361">
        <v>7318745</v>
      </c>
      <c r="G11" s="53">
        <v>6642501</v>
      </c>
      <c r="H11" s="94">
        <f>IF(AND(G11&gt; 0,F11&gt;0,F11&lt;=G11*6),F11/G11*100-100,"-")</f>
        <v>10.180563013840711</v>
      </c>
      <c r="I11" s="361">
        <v>15094703</v>
      </c>
      <c r="J11" s="53">
        <v>14569697</v>
      </c>
      <c r="K11" s="94">
        <f>IF(AND(J11&gt; 0,I11&gt;0,I11&lt;=J11*6),I11/J11*100-100,"-")</f>
        <v>3.6034105582291716</v>
      </c>
    </row>
    <row r="12" spans="2:11" x14ac:dyDescent="0.2">
      <c r="B12" s="41" t="s">
        <v>0</v>
      </c>
      <c r="C12" s="89"/>
      <c r="D12" s="42"/>
      <c r="E12" s="71" t="s">
        <v>0</v>
      </c>
      <c r="F12" s="362"/>
      <c r="G12" s="45"/>
      <c r="H12" s="90"/>
      <c r="I12" s="36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283">
        <v>793168</v>
      </c>
      <c r="G14" s="53">
        <v>898566</v>
      </c>
      <c r="H14" s="94">
        <f>IF(AND(G14&gt; 0,F14&gt;0,F14&lt;=G14*6),F14/G14*100-100,"-")</f>
        <v>-11.729578016528549</v>
      </c>
      <c r="I14" s="283">
        <v>1633573</v>
      </c>
      <c r="J14" s="53">
        <v>1881797</v>
      </c>
      <c r="K14" s="94">
        <f>IF(AND(J14&gt; 0,I14&gt;0,I14&lt;=J14*6),I14/J14*100-100,"-")</f>
        <v>-13.190795819102703</v>
      </c>
    </row>
    <row r="15" spans="2:11" x14ac:dyDescent="0.2">
      <c r="B15" s="32"/>
      <c r="C15" s="89"/>
      <c r="D15" s="17" t="s">
        <v>61</v>
      </c>
      <c r="E15" s="92"/>
      <c r="F15" s="282"/>
      <c r="G15" s="45"/>
      <c r="H15" s="90"/>
      <c r="I15" s="282"/>
      <c r="J15" s="45"/>
      <c r="K15" s="90"/>
    </row>
    <row r="16" spans="2:11" x14ac:dyDescent="0.2">
      <c r="B16" s="32"/>
      <c r="C16" s="89"/>
      <c r="D16" s="20" t="s">
        <v>292</v>
      </c>
      <c r="E16" s="23"/>
      <c r="F16" s="361"/>
      <c r="G16" s="61"/>
      <c r="H16" s="62"/>
      <c r="I16" s="361"/>
      <c r="J16" s="61"/>
      <c r="K16" s="62"/>
    </row>
    <row r="17" spans="2:11" x14ac:dyDescent="0.2">
      <c r="B17" s="32" t="s">
        <v>26</v>
      </c>
      <c r="C17" s="89"/>
      <c r="D17" s="29" t="s">
        <v>294</v>
      </c>
      <c r="E17" s="32">
        <v>3</v>
      </c>
      <c r="F17" s="361">
        <v>442921</v>
      </c>
      <c r="G17" s="53">
        <v>347780</v>
      </c>
      <c r="H17" s="94">
        <f>IF(AND(G17&gt; 0,F17&gt;0,F17&lt;=G17*6),F17/G17*100-100,"-")</f>
        <v>27.35666225774915</v>
      </c>
      <c r="I17" s="361">
        <v>911726</v>
      </c>
      <c r="J17" s="53">
        <v>751592</v>
      </c>
      <c r="K17" s="94">
        <f>IF(AND(J17&gt; 0,I17&gt;0,I17&lt;=J17*6),I17/J17*100-100,"-")</f>
        <v>21.305974518089599</v>
      </c>
    </row>
    <row r="18" spans="2:11" x14ac:dyDescent="0.2">
      <c r="B18" s="32"/>
      <c r="C18" s="89"/>
      <c r="D18" s="17" t="s">
        <v>293</v>
      </c>
      <c r="E18" s="92"/>
      <c r="F18" s="362"/>
      <c r="G18" s="45"/>
      <c r="H18" s="90"/>
      <c r="I18" s="362"/>
      <c r="J18" s="45"/>
      <c r="K18" s="90"/>
    </row>
    <row r="19" spans="2:11" x14ac:dyDescent="0.2">
      <c r="B19" s="32"/>
      <c r="C19" s="89"/>
      <c r="D19" s="20"/>
      <c r="E19" s="23"/>
      <c r="F19" s="361"/>
      <c r="G19" s="61"/>
      <c r="H19" s="62"/>
      <c r="I19" s="36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361">
        <v>9444</v>
      </c>
      <c r="G20" s="53">
        <v>18705</v>
      </c>
      <c r="H20" s="94">
        <f>IF(AND(G20&gt; 0,F20&gt;0,F20&lt;=G20*6),F20/G20*100-100,"-")</f>
        <v>-49.510825982357652</v>
      </c>
      <c r="I20" s="361">
        <v>15538</v>
      </c>
      <c r="J20" s="53">
        <v>33682</v>
      </c>
      <c r="K20" s="94">
        <f>IF(AND(J20&gt; 0,I20&gt;0,I20&lt;=J20*6),I20/J20*100-100,"-")</f>
        <v>-53.868535122617423</v>
      </c>
    </row>
    <row r="21" spans="2:11" x14ac:dyDescent="0.2">
      <c r="B21" s="32"/>
      <c r="C21" s="89"/>
      <c r="D21" s="17"/>
      <c r="E21" s="92"/>
      <c r="F21" s="362"/>
      <c r="G21" s="45"/>
      <c r="H21" s="90"/>
      <c r="I21" s="362"/>
      <c r="J21" s="45"/>
      <c r="K21" s="90"/>
    </row>
    <row r="22" spans="2:11" x14ac:dyDescent="0.2">
      <c r="B22" s="32"/>
      <c r="C22" s="89"/>
      <c r="D22" s="20"/>
      <c r="E22" s="23"/>
      <c r="F22" s="361"/>
      <c r="G22" s="61"/>
      <c r="H22" s="62"/>
      <c r="I22" s="36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361">
        <v>21985</v>
      </c>
      <c r="G23" s="53">
        <v>121778</v>
      </c>
      <c r="H23" s="383" t="s">
        <v>49</v>
      </c>
      <c r="I23" s="361">
        <v>106616</v>
      </c>
      <c r="J23" s="53">
        <v>498826</v>
      </c>
      <c r="K23" s="383" t="s">
        <v>49</v>
      </c>
    </row>
    <row r="24" spans="2:11" x14ac:dyDescent="0.2">
      <c r="B24" s="32"/>
      <c r="C24" s="89"/>
      <c r="D24" s="17"/>
      <c r="E24" s="92"/>
      <c r="F24" s="362"/>
      <c r="G24" s="45"/>
      <c r="H24" s="90"/>
      <c r="I24" s="362"/>
      <c r="J24" s="45"/>
      <c r="K24" s="90"/>
    </row>
    <row r="25" spans="2:11" x14ac:dyDescent="0.2">
      <c r="B25" s="95"/>
      <c r="C25" s="96"/>
      <c r="D25" s="97"/>
      <c r="E25" s="98"/>
      <c r="F25" s="363"/>
      <c r="G25" s="363"/>
      <c r="H25" s="364"/>
      <c r="I25" s="363"/>
      <c r="J25" s="363"/>
      <c r="K25" s="36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365">
        <f>F11+F14+F17-F20-F23</f>
        <v>8523405</v>
      </c>
      <c r="G26" s="365">
        <f>G11+G14+G17-G20-G23</f>
        <v>7748364</v>
      </c>
      <c r="H26" s="366">
        <f>IF(AND(G26&gt; 0,F26&gt;0,F26&lt;=G26*6),F26/G26*100-100,"-")</f>
        <v>10.002640557413159</v>
      </c>
      <c r="I26" s="365">
        <f>I11+I14+I17-I20-I23</f>
        <v>17517848</v>
      </c>
      <c r="J26" s="365">
        <f>J11+J14+J17-J20-J23</f>
        <v>16670578</v>
      </c>
      <c r="K26" s="366">
        <f>IF(AND(J26&gt; 0,I26&gt;0,I26&lt;=J26*6),I26/J26*100-100,"-")</f>
        <v>5.0824272559715666</v>
      </c>
    </row>
    <row r="27" spans="2:11" x14ac:dyDescent="0.2">
      <c r="B27" s="72"/>
      <c r="C27" s="96"/>
      <c r="D27" s="73"/>
      <c r="E27" s="101"/>
      <c r="F27" s="367"/>
      <c r="G27" s="367"/>
      <c r="H27" s="103"/>
      <c r="I27" s="367"/>
      <c r="J27" s="367"/>
      <c r="K27" s="103"/>
    </row>
    <row r="28" spans="2:11" x14ac:dyDescent="0.2">
      <c r="B28" s="23"/>
      <c r="C28" s="104"/>
      <c r="D28" s="21"/>
      <c r="E28" s="23"/>
      <c r="F28" s="53"/>
      <c r="G28" s="361"/>
      <c r="H28" s="62"/>
      <c r="I28" s="53"/>
      <c r="J28" s="36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7854</v>
      </c>
      <c r="G29" s="361">
        <v>631</v>
      </c>
      <c r="H29" s="94" t="str">
        <f>IF(AND(G29&gt; 0,F29&gt;0,F29&lt;=G29*6),F29/G29*100-100,"-")</f>
        <v>-</v>
      </c>
      <c r="I29" s="53">
        <v>25217</v>
      </c>
      <c r="J29" s="361">
        <v>-261</v>
      </c>
      <c r="K29" s="94" t="str">
        <f>IF(AND(J29&gt; 0,I29&gt;0,I29&lt;=J29*6),I29/J29*100-100,"-")</f>
        <v>-</v>
      </c>
    </row>
    <row r="30" spans="2:11" x14ac:dyDescent="0.2">
      <c r="B30" s="32"/>
      <c r="C30" s="105"/>
      <c r="D30" s="36"/>
      <c r="E30" s="92"/>
      <c r="F30" s="45"/>
      <c r="G30" s="362"/>
      <c r="H30" s="90"/>
      <c r="I30" s="45"/>
      <c r="J30" s="362"/>
      <c r="K30" s="90"/>
    </row>
    <row r="31" spans="2:11" x14ac:dyDescent="0.2">
      <c r="B31" s="32"/>
      <c r="C31" s="104"/>
      <c r="D31" s="21" t="s">
        <v>66</v>
      </c>
      <c r="E31" s="23"/>
      <c r="F31" s="53"/>
      <c r="G31" s="361"/>
      <c r="H31" s="62"/>
      <c r="I31" s="53"/>
      <c r="J31" s="36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172390</v>
      </c>
      <c r="G32" s="361">
        <v>149848</v>
      </c>
      <c r="H32" s="94">
        <f>IF(AND(G32&gt; 0,F32&gt;0,F32&lt;=G32*6),F32/G32*100-100,"-")</f>
        <v>15.043243820404669</v>
      </c>
      <c r="I32" s="53">
        <v>348021</v>
      </c>
      <c r="J32" s="361">
        <v>322183</v>
      </c>
      <c r="K32" s="94">
        <f>IF(AND(J32&gt; 0,I32&gt;0,I32&lt;=J32*6),I32/J32*100-100,"-")</f>
        <v>8.0196658420835405</v>
      </c>
    </row>
    <row r="33" spans="2:11" x14ac:dyDescent="0.2">
      <c r="B33" s="32"/>
      <c r="C33" s="105"/>
      <c r="D33" s="36" t="s">
        <v>68</v>
      </c>
      <c r="E33" s="92"/>
      <c r="F33" s="45"/>
      <c r="G33" s="362"/>
      <c r="H33" s="90"/>
      <c r="I33" s="45"/>
      <c r="J33" s="362"/>
      <c r="K33" s="90"/>
    </row>
    <row r="34" spans="2:11" x14ac:dyDescent="0.2">
      <c r="B34" s="95"/>
      <c r="C34" s="106"/>
      <c r="D34" s="107" t="s">
        <v>69</v>
      </c>
      <c r="E34" s="98"/>
      <c r="F34" s="368"/>
      <c r="G34" s="369"/>
      <c r="H34" s="364"/>
      <c r="I34" s="368"/>
      <c r="J34" s="369"/>
      <c r="K34" s="36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365">
        <f>F26-F29-F32</f>
        <v>8343161</v>
      </c>
      <c r="G35" s="365">
        <f>G26-G29-G32</f>
        <v>7597885</v>
      </c>
      <c r="H35" s="366">
        <f>IF(AND(G35&gt; 0,F35&gt;0,F35&lt;=G35*6),F35/G35*100-100,"-")</f>
        <v>9.8089928973655276</v>
      </c>
      <c r="I35" s="365">
        <f>I26-I29-I32</f>
        <v>17144610</v>
      </c>
      <c r="J35" s="365">
        <f>J26-J29-J32</f>
        <v>16348656</v>
      </c>
      <c r="K35" s="366">
        <f>IF(AND(J35&gt; 0,I35&gt;0,I35&lt;=J35*6),I35/J35*100-100,"-")</f>
        <v>4.8686203930157887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6"/>
      <c r="K1" s="6"/>
      <c r="L1" s="6"/>
      <c r="M1" s="476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537043</v>
      </c>
      <c r="F12" s="123"/>
      <c r="G12" s="93">
        <v>0</v>
      </c>
      <c r="H12" s="93">
        <v>219195</v>
      </c>
      <c r="I12" s="93">
        <v>24587</v>
      </c>
      <c r="J12" s="93">
        <v>0</v>
      </c>
      <c r="K12" s="93">
        <v>274451</v>
      </c>
      <c r="L12" s="93">
        <v>390665</v>
      </c>
      <c r="M12" s="93">
        <f>E12-G12-H12+I12+J12+K12+L12</f>
        <v>1007551</v>
      </c>
    </row>
    <row r="13" spans="2:13" x14ac:dyDescent="0.2">
      <c r="B13" s="89"/>
      <c r="C13" s="17" t="s">
        <v>106</v>
      </c>
      <c r="D13" s="38">
        <v>2</v>
      </c>
      <c r="E13" s="122">
        <v>1522988</v>
      </c>
      <c r="F13" s="123"/>
      <c r="G13" s="93">
        <v>0</v>
      </c>
      <c r="H13" s="93">
        <v>3454</v>
      </c>
      <c r="I13" s="93">
        <v>0</v>
      </c>
      <c r="J13" s="93">
        <v>0</v>
      </c>
      <c r="K13" s="93">
        <v>3772</v>
      </c>
      <c r="L13" s="93">
        <v>109976</v>
      </c>
      <c r="M13" s="93">
        <f t="shared" ref="M13:M19" si="0">E13-G13-H13+I13+J13+K13+L13</f>
        <v>1633282</v>
      </c>
    </row>
    <row r="14" spans="2:13" x14ac:dyDescent="0.2">
      <c r="B14" s="89"/>
      <c r="C14" s="17" t="s">
        <v>107</v>
      </c>
      <c r="D14" s="38">
        <v>3</v>
      </c>
      <c r="E14" s="122">
        <v>223172</v>
      </c>
      <c r="F14" s="123"/>
      <c r="G14" s="93">
        <v>0</v>
      </c>
      <c r="H14" s="93">
        <v>61765</v>
      </c>
      <c r="I14" s="93">
        <v>331797</v>
      </c>
      <c r="J14" s="93">
        <v>0</v>
      </c>
      <c r="K14" s="93">
        <v>435</v>
      </c>
      <c r="L14" s="93">
        <v>25426</v>
      </c>
      <c r="M14" s="93">
        <f t="shared" si="0"/>
        <v>519065</v>
      </c>
    </row>
    <row r="15" spans="2:13" x14ac:dyDescent="0.2">
      <c r="B15" s="89"/>
      <c r="C15" s="17" t="s">
        <v>108</v>
      </c>
      <c r="D15" s="38">
        <v>4</v>
      </c>
      <c r="E15" s="122">
        <v>2604535</v>
      </c>
      <c r="F15" s="123"/>
      <c r="G15" s="93">
        <v>182</v>
      </c>
      <c r="H15" s="93">
        <v>19789</v>
      </c>
      <c r="I15" s="93">
        <v>0</v>
      </c>
      <c r="J15" s="93">
        <v>0</v>
      </c>
      <c r="K15" s="93">
        <v>239915</v>
      </c>
      <c r="L15" s="93">
        <v>705716</v>
      </c>
      <c r="M15" s="93">
        <f t="shared" si="0"/>
        <v>3530195</v>
      </c>
    </row>
    <row r="16" spans="2:13" x14ac:dyDescent="0.2">
      <c r="B16" s="89"/>
      <c r="C16" s="17" t="s">
        <v>109</v>
      </c>
      <c r="D16" s="38">
        <v>5</v>
      </c>
      <c r="E16" s="122">
        <v>1119854</v>
      </c>
      <c r="F16" s="123"/>
      <c r="G16" s="93">
        <v>940</v>
      </c>
      <c r="H16" s="93">
        <v>9150</v>
      </c>
      <c r="I16" s="93">
        <v>0</v>
      </c>
      <c r="J16" s="93">
        <v>1221</v>
      </c>
      <c r="K16" s="93">
        <v>26123</v>
      </c>
      <c r="L16" s="93">
        <v>295862</v>
      </c>
      <c r="M16" s="93">
        <f t="shared" si="0"/>
        <v>1432970</v>
      </c>
    </row>
    <row r="17" spans="2:13" x14ac:dyDescent="0.2">
      <c r="B17" s="89"/>
      <c r="C17" s="17" t="s">
        <v>110</v>
      </c>
      <c r="D17" s="38">
        <v>6</v>
      </c>
      <c r="E17" s="122">
        <v>138763</v>
      </c>
      <c r="F17" s="123"/>
      <c r="G17" s="93">
        <v>0</v>
      </c>
      <c r="H17" s="93">
        <v>94694</v>
      </c>
      <c r="I17" s="93">
        <v>0</v>
      </c>
      <c r="J17" s="93">
        <v>401</v>
      </c>
      <c r="K17" s="93">
        <v>32174</v>
      </c>
      <c r="L17" s="93">
        <v>11033</v>
      </c>
      <c r="M17" s="93">
        <f t="shared" si="0"/>
        <v>87677</v>
      </c>
    </row>
    <row r="18" spans="2:13" x14ac:dyDescent="0.2">
      <c r="B18" s="89"/>
      <c r="C18" s="17" t="s">
        <v>111</v>
      </c>
      <c r="D18" s="38">
        <v>7</v>
      </c>
      <c r="E18" s="122">
        <v>311910</v>
      </c>
      <c r="F18" s="123"/>
      <c r="G18" s="93">
        <v>41840</v>
      </c>
      <c r="H18" s="93">
        <v>21917</v>
      </c>
      <c r="I18" s="93">
        <v>0</v>
      </c>
      <c r="J18" s="93">
        <v>10734</v>
      </c>
      <c r="K18" s="93">
        <v>0</v>
      </c>
      <c r="L18" s="93">
        <v>1740</v>
      </c>
      <c r="M18" s="93">
        <f t="shared" si="0"/>
        <v>260627</v>
      </c>
    </row>
    <row r="19" spans="2:13" x14ac:dyDescent="0.2">
      <c r="B19" s="105"/>
      <c r="C19" s="17" t="s">
        <v>112</v>
      </c>
      <c r="D19" s="38">
        <v>8</v>
      </c>
      <c r="E19" s="122">
        <v>186466</v>
      </c>
      <c r="F19" s="123"/>
      <c r="G19" s="93">
        <v>122</v>
      </c>
      <c r="H19" s="93">
        <v>115030</v>
      </c>
      <c r="I19" s="93">
        <v>5062</v>
      </c>
      <c r="J19" s="93">
        <v>3045</v>
      </c>
      <c r="K19" s="93">
        <v>37288</v>
      </c>
      <c r="L19" s="93">
        <v>33713</v>
      </c>
      <c r="M19" s="93">
        <f t="shared" si="0"/>
        <v>150422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225808</v>
      </c>
      <c r="F22" s="123"/>
      <c r="G22" s="93">
        <v>1101</v>
      </c>
      <c r="H22" s="93">
        <v>35821</v>
      </c>
      <c r="I22" s="93">
        <v>13518</v>
      </c>
      <c r="J22" s="93">
        <v>0</v>
      </c>
      <c r="K22" s="93">
        <v>17207</v>
      </c>
      <c r="L22" s="93">
        <v>97400</v>
      </c>
      <c r="M22" s="93">
        <f>E22-G22-H22+I22+J22+K22+L22</f>
        <v>317011</v>
      </c>
    </row>
    <row r="23" spans="2:13" x14ac:dyDescent="0.2">
      <c r="B23" s="89"/>
      <c r="C23" s="17" t="s">
        <v>115</v>
      </c>
      <c r="D23" s="38">
        <v>10</v>
      </c>
      <c r="E23" s="122">
        <v>318418</v>
      </c>
      <c r="F23" s="123"/>
      <c r="G23" s="93">
        <v>286689</v>
      </c>
      <c r="H23" s="93">
        <v>11011</v>
      </c>
      <c r="I23" s="93">
        <v>23869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44587</v>
      </c>
    </row>
    <row r="24" spans="2:13" x14ac:dyDescent="0.2">
      <c r="B24" s="89"/>
      <c r="C24" s="17" t="s">
        <v>116</v>
      </c>
      <c r="D24" s="38">
        <v>11</v>
      </c>
      <c r="E24" s="122">
        <v>32999</v>
      </c>
      <c r="F24" s="123"/>
      <c r="G24" s="93">
        <v>0</v>
      </c>
      <c r="H24" s="93">
        <v>21893</v>
      </c>
      <c r="I24" s="93">
        <v>443</v>
      </c>
      <c r="J24" s="93">
        <v>759</v>
      </c>
      <c r="K24" s="93">
        <v>88</v>
      </c>
      <c r="L24" s="93">
        <v>6819</v>
      </c>
      <c r="M24" s="93">
        <f t="shared" si="1"/>
        <v>19215</v>
      </c>
    </row>
    <row r="25" spans="2:13" x14ac:dyDescent="0.2">
      <c r="B25" s="89"/>
      <c r="C25" s="17" t="s">
        <v>117</v>
      </c>
      <c r="D25" s="38">
        <v>12</v>
      </c>
      <c r="E25" s="122">
        <v>4517</v>
      </c>
      <c r="F25" s="123"/>
      <c r="G25" s="93">
        <v>0</v>
      </c>
      <c r="H25" s="93">
        <v>88</v>
      </c>
      <c r="I25" s="93">
        <v>2012</v>
      </c>
      <c r="J25" s="93">
        <v>0</v>
      </c>
      <c r="K25" s="93">
        <v>2585</v>
      </c>
      <c r="L25" s="93">
        <v>8439</v>
      </c>
      <c r="M25" s="93">
        <f t="shared" si="1"/>
        <v>17465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371</v>
      </c>
      <c r="M26" s="93">
        <f t="shared" si="1"/>
        <v>371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405294</v>
      </c>
      <c r="F28" s="123"/>
      <c r="G28" s="93">
        <v>0</v>
      </c>
      <c r="H28" s="93">
        <v>3656</v>
      </c>
      <c r="I28" s="93">
        <v>0</v>
      </c>
      <c r="J28" s="93">
        <v>0</v>
      </c>
      <c r="K28" s="93">
        <v>6780</v>
      </c>
      <c r="L28" s="93">
        <v>467613</v>
      </c>
      <c r="M28" s="93">
        <f t="shared" si="1"/>
        <v>876031</v>
      </c>
    </row>
    <row r="29" spans="2:13" x14ac:dyDescent="0.2">
      <c r="B29" s="89"/>
      <c r="C29" s="17" t="s">
        <v>121</v>
      </c>
      <c r="D29" s="38">
        <v>16</v>
      </c>
      <c r="E29" s="122">
        <v>0</v>
      </c>
      <c r="F29" s="123"/>
      <c r="G29" s="93">
        <v>0</v>
      </c>
      <c r="H29" s="93">
        <v>203</v>
      </c>
      <c r="I29" s="93">
        <v>0</v>
      </c>
      <c r="J29" s="93">
        <v>0</v>
      </c>
      <c r="K29" s="93">
        <v>0</v>
      </c>
      <c r="L29" s="93">
        <v>1653</v>
      </c>
      <c r="M29" s="93">
        <f t="shared" si="1"/>
        <v>1450</v>
      </c>
    </row>
    <row r="30" spans="2:13" x14ac:dyDescent="0.2">
      <c r="B30" s="89"/>
      <c r="C30" s="17" t="s">
        <v>286</v>
      </c>
      <c r="D30" s="38">
        <v>17</v>
      </c>
      <c r="E30" s="122">
        <v>217145</v>
      </c>
      <c r="F30" s="126"/>
      <c r="G30" s="93">
        <v>0</v>
      </c>
      <c r="H30" s="93">
        <v>113474</v>
      </c>
      <c r="I30" s="93">
        <v>0</v>
      </c>
      <c r="J30" s="93">
        <v>23904</v>
      </c>
      <c r="K30" s="93">
        <v>3336</v>
      </c>
      <c r="L30" s="93">
        <v>64503</v>
      </c>
      <c r="M30" s="93">
        <f t="shared" si="1"/>
        <v>195414</v>
      </c>
    </row>
    <row r="31" spans="2:13" x14ac:dyDescent="0.2">
      <c r="B31" s="89"/>
      <c r="C31" s="17" t="s">
        <v>124</v>
      </c>
      <c r="D31" s="38">
        <v>18</v>
      </c>
      <c r="E31" s="122">
        <v>194439</v>
      </c>
      <c r="F31" s="123"/>
      <c r="G31" s="93">
        <v>0</v>
      </c>
      <c r="H31" s="93">
        <v>6958</v>
      </c>
      <c r="I31" s="93">
        <v>0</v>
      </c>
      <c r="J31" s="93">
        <v>0</v>
      </c>
      <c r="K31" s="93">
        <v>37</v>
      </c>
      <c r="L31" s="93">
        <v>2613</v>
      </c>
      <c r="M31" s="93">
        <f t="shared" si="1"/>
        <v>190131</v>
      </c>
    </row>
    <row r="32" spans="2:13" x14ac:dyDescent="0.2">
      <c r="B32" s="89"/>
      <c r="C32" s="17" t="s">
        <v>125</v>
      </c>
      <c r="D32" s="38">
        <v>19</v>
      </c>
      <c r="E32" s="122">
        <v>163759</v>
      </c>
      <c r="F32" s="123"/>
      <c r="G32" s="93">
        <v>57752</v>
      </c>
      <c r="H32" s="93">
        <v>129</v>
      </c>
      <c r="I32" s="93">
        <v>0</v>
      </c>
      <c r="J32" s="93">
        <v>0</v>
      </c>
      <c r="K32" s="93">
        <v>47254</v>
      </c>
      <c r="L32" s="93">
        <v>655</v>
      </c>
      <c r="M32" s="93">
        <f t="shared" si="1"/>
        <v>153787</v>
      </c>
    </row>
    <row r="33" spans="2:13" x14ac:dyDescent="0.2">
      <c r="B33" s="89"/>
      <c r="C33" s="17" t="s">
        <v>126</v>
      </c>
      <c r="D33" s="38">
        <v>20</v>
      </c>
      <c r="E33" s="122">
        <v>27329</v>
      </c>
      <c r="F33" s="123"/>
      <c r="G33" s="93">
        <v>0</v>
      </c>
      <c r="H33" s="93">
        <v>23085</v>
      </c>
      <c r="I33" s="93">
        <v>0</v>
      </c>
      <c r="J33" s="93">
        <v>0</v>
      </c>
      <c r="K33" s="93">
        <v>12758</v>
      </c>
      <c r="L33" s="93">
        <v>12291</v>
      </c>
      <c r="M33" s="93">
        <f t="shared" si="1"/>
        <v>29293</v>
      </c>
    </row>
    <row r="34" spans="2:13" x14ac:dyDescent="0.2">
      <c r="B34" s="89"/>
      <c r="C34" s="17" t="s">
        <v>127</v>
      </c>
      <c r="D34" s="38">
        <v>21</v>
      </c>
      <c r="E34" s="122">
        <v>108722</v>
      </c>
      <c r="F34" s="123"/>
      <c r="G34" s="93">
        <v>50701</v>
      </c>
      <c r="H34" s="93">
        <v>31856</v>
      </c>
      <c r="I34" s="93">
        <v>90052</v>
      </c>
      <c r="J34" s="93">
        <v>0</v>
      </c>
      <c r="K34" s="93">
        <v>5</v>
      </c>
      <c r="L34" s="93">
        <v>11782</v>
      </c>
      <c r="M34" s="93">
        <f t="shared" si="1"/>
        <v>128004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8343161</v>
      </c>
      <c r="F35" s="128"/>
      <c r="G35" s="127">
        <f>SUM(G12:G34)</f>
        <v>439327</v>
      </c>
      <c r="H35" s="127">
        <f t="shared" ref="H35:M35" si="2">SUM(H12:H34)</f>
        <v>793168</v>
      </c>
      <c r="I35" s="127">
        <f t="shared" si="2"/>
        <v>491340</v>
      </c>
      <c r="J35" s="127">
        <f t="shared" si="2"/>
        <v>40064</v>
      </c>
      <c r="K35" s="127">
        <f t="shared" si="2"/>
        <v>704208</v>
      </c>
      <c r="L35" s="127">
        <f t="shared" si="2"/>
        <v>2248270</v>
      </c>
      <c r="M35" s="129">
        <f t="shared" si="2"/>
        <v>10594548</v>
      </c>
    </row>
    <row r="36" spans="2:13" ht="7.5" customHeight="1" x14ac:dyDescent="0.2"/>
    <row r="37" spans="2:13" x14ac:dyDescent="0.2">
      <c r="B37" s="67" t="s">
        <v>290</v>
      </c>
      <c r="C37" s="130"/>
      <c r="D37" s="130"/>
      <c r="E37" s="130"/>
      <c r="F37" s="130"/>
      <c r="G37" s="131"/>
    </row>
    <row r="38" spans="2:13" x14ac:dyDescent="0.2">
      <c r="C38" s="130" t="s">
        <v>289</v>
      </c>
      <c r="D38" s="471" t="s">
        <v>35</v>
      </c>
      <c r="E38" s="130">
        <v>20528</v>
      </c>
      <c r="F38" s="130"/>
      <c r="G38" s="131"/>
    </row>
    <row r="39" spans="2:13" x14ac:dyDescent="0.2">
      <c r="C39" s="130" t="s">
        <v>291</v>
      </c>
      <c r="D39" s="471" t="s">
        <v>35</v>
      </c>
      <c r="E39" s="130">
        <v>3376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Daten&amp;R14.6.2021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381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537043</v>
      </c>
      <c r="F11" s="93">
        <v>467785</v>
      </c>
      <c r="G11" s="355">
        <f t="shared" ref="G11:G18" si="0">IF(AND(F11&gt; 0,E11&gt;0,E11&lt;=F11*6),E11/F11*100-100,"-")</f>
        <v>14.805519629744438</v>
      </c>
      <c r="H11" s="93">
        <v>1092578</v>
      </c>
      <c r="I11" s="93">
        <v>1053322</v>
      </c>
      <c r="J11" s="355">
        <f t="shared" ref="J11:J18" si="1">IF(AND(I11&gt; 0,H11&gt;0,H11&lt;=I11*6),H11/I11*100-100,"-")</f>
        <v>3.7268755423317828</v>
      </c>
    </row>
    <row r="12" spans="2:14" x14ac:dyDescent="0.2">
      <c r="B12" s="89"/>
      <c r="C12" s="17" t="s">
        <v>106</v>
      </c>
      <c r="D12" s="38">
        <v>2</v>
      </c>
      <c r="E12" s="93">
        <v>1522988</v>
      </c>
      <c r="F12" s="93">
        <v>1461121</v>
      </c>
      <c r="G12" s="355">
        <f t="shared" si="0"/>
        <v>4.2342146885849985</v>
      </c>
      <c r="H12" s="93">
        <v>3187739</v>
      </c>
      <c r="I12" s="93">
        <v>3137018</v>
      </c>
      <c r="J12" s="355">
        <f t="shared" si="1"/>
        <v>1.6168539676852305</v>
      </c>
    </row>
    <row r="13" spans="2:14" x14ac:dyDescent="0.2">
      <c r="B13" s="89"/>
      <c r="C13" s="17" t="s">
        <v>107</v>
      </c>
      <c r="D13" s="38">
        <v>3</v>
      </c>
      <c r="E13" s="93">
        <v>223172</v>
      </c>
      <c r="F13" s="93">
        <v>182723</v>
      </c>
      <c r="G13" s="355">
        <f t="shared" si="0"/>
        <v>22.136786283062349</v>
      </c>
      <c r="H13" s="93">
        <v>495162</v>
      </c>
      <c r="I13" s="93">
        <v>373988</v>
      </c>
      <c r="J13" s="355">
        <f t="shared" si="1"/>
        <v>32.400504829031945</v>
      </c>
    </row>
    <row r="14" spans="2:14" x14ac:dyDescent="0.2">
      <c r="B14" s="89"/>
      <c r="C14" s="17" t="s">
        <v>108</v>
      </c>
      <c r="D14" s="38">
        <v>4</v>
      </c>
      <c r="E14" s="93">
        <v>2604535</v>
      </c>
      <c r="F14" s="93">
        <v>2189864</v>
      </c>
      <c r="G14" s="355">
        <f t="shared" si="0"/>
        <v>18.935924788023371</v>
      </c>
      <c r="H14" s="93">
        <v>5440156</v>
      </c>
      <c r="I14" s="93">
        <v>4710094</v>
      </c>
      <c r="J14" s="355">
        <f t="shared" si="1"/>
        <v>15.499945436333107</v>
      </c>
    </row>
    <row r="15" spans="2:14" x14ac:dyDescent="0.2">
      <c r="B15" s="89"/>
      <c r="C15" s="17" t="s">
        <v>109</v>
      </c>
      <c r="D15" s="38">
        <v>5</v>
      </c>
      <c r="E15" s="93">
        <v>1119854</v>
      </c>
      <c r="F15" s="93">
        <v>1023042</v>
      </c>
      <c r="G15" s="355">
        <f t="shared" si="0"/>
        <v>9.4631500954995005</v>
      </c>
      <c r="H15" s="93">
        <v>2196334</v>
      </c>
      <c r="I15" s="93">
        <v>2308215</v>
      </c>
      <c r="J15" s="355">
        <f t="shared" si="1"/>
        <v>-4.8470788033177143</v>
      </c>
    </row>
    <row r="16" spans="2:14" x14ac:dyDescent="0.2">
      <c r="B16" s="89"/>
      <c r="C16" s="17" t="s">
        <v>110</v>
      </c>
      <c r="D16" s="38">
        <v>6</v>
      </c>
      <c r="E16" s="93">
        <v>138763</v>
      </c>
      <c r="F16" s="93">
        <v>91329</v>
      </c>
      <c r="G16" s="355">
        <f t="shared" si="0"/>
        <v>51.937500684339057</v>
      </c>
      <c r="H16" s="93">
        <v>378837</v>
      </c>
      <c r="I16" s="93">
        <v>203455</v>
      </c>
      <c r="J16" s="355">
        <f t="shared" si="1"/>
        <v>86.201862819788175</v>
      </c>
    </row>
    <row r="17" spans="2:10" x14ac:dyDescent="0.2">
      <c r="B17" s="89"/>
      <c r="C17" s="17" t="s">
        <v>111</v>
      </c>
      <c r="D17" s="38">
        <v>7</v>
      </c>
      <c r="E17" s="93">
        <v>311910</v>
      </c>
      <c r="F17" s="93">
        <v>355663</v>
      </c>
      <c r="G17" s="355">
        <f t="shared" si="0"/>
        <v>-12.301813795643625</v>
      </c>
      <c r="H17" s="93">
        <v>651170</v>
      </c>
      <c r="I17" s="93">
        <v>796484</v>
      </c>
      <c r="J17" s="355">
        <f t="shared" si="1"/>
        <v>-18.244434288698827</v>
      </c>
    </row>
    <row r="18" spans="2:10" x14ac:dyDescent="0.2">
      <c r="B18" s="105"/>
      <c r="C18" s="17" t="s">
        <v>112</v>
      </c>
      <c r="D18" s="38">
        <v>8</v>
      </c>
      <c r="E18" s="93">
        <v>186466</v>
      </c>
      <c r="F18" s="93">
        <v>276263</v>
      </c>
      <c r="G18" s="355">
        <f t="shared" si="0"/>
        <v>-32.504171749383744</v>
      </c>
      <c r="H18" s="93">
        <v>340438</v>
      </c>
      <c r="I18" s="93">
        <v>561027</v>
      </c>
      <c r="J18" s="355">
        <f t="shared" si="1"/>
        <v>-39.318785013911985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355"/>
    </row>
    <row r="20" spans="2:10" x14ac:dyDescent="0.2">
      <c r="B20" s="89" t="s">
        <v>113</v>
      </c>
      <c r="C20" s="29"/>
      <c r="D20" s="23"/>
      <c r="E20" s="91"/>
      <c r="F20" s="91"/>
      <c r="G20" s="353"/>
      <c r="H20" s="91"/>
      <c r="I20" s="91"/>
      <c r="J20" s="356"/>
    </row>
    <row r="21" spans="2:10" x14ac:dyDescent="0.2">
      <c r="B21" s="89"/>
      <c r="C21" s="17" t="s">
        <v>114</v>
      </c>
      <c r="D21" s="92">
        <v>9</v>
      </c>
      <c r="E21" s="93">
        <v>225808</v>
      </c>
      <c r="F21" s="93">
        <v>209307</v>
      </c>
      <c r="G21" s="355">
        <f t="shared" ref="G21:G34" si="2">IF(AND(F21&gt; 0,E21&gt;0,E21&lt;=F21*6),E21/F21*100-100,"-")</f>
        <v>7.883635043261819</v>
      </c>
      <c r="H21" s="93">
        <v>470830</v>
      </c>
      <c r="I21" s="93">
        <v>439018</v>
      </c>
      <c r="J21" s="355">
        <f t="shared" ref="J21:J34" si="3">IF(AND(I21&gt; 0,H21&gt;0,H21&lt;=I21*6),H21/I21*100-100,"-")</f>
        <v>7.2461721387278004</v>
      </c>
    </row>
    <row r="22" spans="2:10" x14ac:dyDescent="0.2">
      <c r="B22" s="89"/>
      <c r="C22" s="17" t="s">
        <v>115</v>
      </c>
      <c r="D22" s="38">
        <v>10</v>
      </c>
      <c r="E22" s="93">
        <v>318418</v>
      </c>
      <c r="F22" s="93">
        <v>300972</v>
      </c>
      <c r="G22" s="355">
        <f t="shared" si="2"/>
        <v>5.796552503222884</v>
      </c>
      <c r="H22" s="93">
        <v>648842</v>
      </c>
      <c r="I22" s="93">
        <v>650932</v>
      </c>
      <c r="J22" s="355">
        <f t="shared" si="3"/>
        <v>-0.32107808496125756</v>
      </c>
    </row>
    <row r="23" spans="2:10" x14ac:dyDescent="0.2">
      <c r="B23" s="89"/>
      <c r="C23" s="17" t="s">
        <v>116</v>
      </c>
      <c r="D23" s="38">
        <v>11</v>
      </c>
      <c r="E23" s="93">
        <v>32999</v>
      </c>
      <c r="F23" s="93">
        <v>31552</v>
      </c>
      <c r="G23" s="355">
        <f t="shared" si="2"/>
        <v>4.5860801217038443</v>
      </c>
      <c r="H23" s="93">
        <v>71675</v>
      </c>
      <c r="I23" s="93">
        <v>60005</v>
      </c>
      <c r="J23" s="355">
        <f t="shared" si="3"/>
        <v>19.448379301724856</v>
      </c>
    </row>
    <row r="24" spans="2:10" x14ac:dyDescent="0.2">
      <c r="B24" s="89"/>
      <c r="C24" s="17" t="s">
        <v>117</v>
      </c>
      <c r="D24" s="38">
        <v>12</v>
      </c>
      <c r="E24" s="93">
        <v>4517</v>
      </c>
      <c r="F24" s="93">
        <v>3966</v>
      </c>
      <c r="G24" s="355">
        <f t="shared" si="2"/>
        <v>13.893091275844682</v>
      </c>
      <c r="H24" s="93">
        <v>10190</v>
      </c>
      <c r="I24" s="93">
        <v>9217</v>
      </c>
      <c r="J24" s="355">
        <f t="shared" si="3"/>
        <v>10.55658023217967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355" t="str">
        <f t="shared" si="2"/>
        <v>-</v>
      </c>
      <c r="H25" s="93">
        <v>0</v>
      </c>
      <c r="I25" s="93">
        <v>0</v>
      </c>
      <c r="J25" s="35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405294</v>
      </c>
      <c r="F27" s="93">
        <v>343856</v>
      </c>
      <c r="G27" s="355">
        <f t="shared" si="2"/>
        <v>17.86736308222045</v>
      </c>
      <c r="H27" s="93">
        <v>843546</v>
      </c>
      <c r="I27" s="93">
        <v>748324</v>
      </c>
      <c r="J27" s="355">
        <f t="shared" si="3"/>
        <v>12.724702134369608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3546</v>
      </c>
      <c r="G28" s="355" t="str">
        <f t="shared" si="2"/>
        <v>-</v>
      </c>
      <c r="H28" s="93">
        <v>4</v>
      </c>
      <c r="I28" s="93">
        <v>3546</v>
      </c>
      <c r="J28" s="355">
        <f t="shared" si="3"/>
        <v>-99.887196841511567</v>
      </c>
    </row>
    <row r="29" spans="2:10" x14ac:dyDescent="0.2">
      <c r="B29" s="89"/>
      <c r="C29" s="17" t="s">
        <v>122</v>
      </c>
      <c r="D29" s="38">
        <v>17</v>
      </c>
      <c r="E29" s="93">
        <v>217145</v>
      </c>
      <c r="F29" s="93">
        <v>187402</v>
      </c>
      <c r="G29" s="355">
        <f t="shared" si="2"/>
        <v>15.871228695531528</v>
      </c>
      <c r="H29" s="93">
        <v>418851</v>
      </c>
      <c r="I29" s="93">
        <v>388857</v>
      </c>
      <c r="J29" s="355">
        <f t="shared" si="3"/>
        <v>7.7133753539218759</v>
      </c>
    </row>
    <row r="30" spans="2:10" x14ac:dyDescent="0.2">
      <c r="B30" s="89"/>
      <c r="C30" s="17" t="s">
        <v>124</v>
      </c>
      <c r="D30" s="38">
        <v>18</v>
      </c>
      <c r="E30" s="93">
        <v>194439</v>
      </c>
      <c r="F30" s="93">
        <v>198217</v>
      </c>
      <c r="G30" s="355">
        <f t="shared" si="2"/>
        <v>-1.9059919179485121</v>
      </c>
      <c r="H30" s="93">
        <v>280442</v>
      </c>
      <c r="I30" s="93">
        <v>316427</v>
      </c>
      <c r="J30" s="355">
        <f t="shared" si="3"/>
        <v>-11.372291239369588</v>
      </c>
    </row>
    <row r="31" spans="2:10" x14ac:dyDescent="0.2">
      <c r="B31" s="89"/>
      <c r="C31" s="17" t="s">
        <v>125</v>
      </c>
      <c r="D31" s="38">
        <v>19</v>
      </c>
      <c r="E31" s="93">
        <v>163759</v>
      </c>
      <c r="F31" s="93">
        <v>135886</v>
      </c>
      <c r="G31" s="355">
        <f t="shared" si="2"/>
        <v>20.512046862811474</v>
      </c>
      <c r="H31" s="93">
        <v>345193</v>
      </c>
      <c r="I31" s="93">
        <v>287562</v>
      </c>
      <c r="J31" s="355">
        <f t="shared" si="3"/>
        <v>20.041243279710102</v>
      </c>
    </row>
    <row r="32" spans="2:10" x14ac:dyDescent="0.2">
      <c r="B32" s="89"/>
      <c r="C32" s="17" t="s">
        <v>126</v>
      </c>
      <c r="D32" s="38">
        <v>20</v>
      </c>
      <c r="E32" s="93">
        <v>27329</v>
      </c>
      <c r="F32" s="93">
        <v>25998</v>
      </c>
      <c r="G32" s="355">
        <f t="shared" si="2"/>
        <v>5.1196245865066601</v>
      </c>
      <c r="H32" s="93">
        <v>51877</v>
      </c>
      <c r="I32" s="93">
        <v>55067</v>
      </c>
      <c r="J32" s="355">
        <f t="shared" si="3"/>
        <v>-5.7929431419906763</v>
      </c>
    </row>
    <row r="33" spans="2:10" x14ac:dyDescent="0.2">
      <c r="B33" s="105"/>
      <c r="C33" s="17" t="s">
        <v>127</v>
      </c>
      <c r="D33" s="38">
        <v>21</v>
      </c>
      <c r="E33" s="93">
        <v>108722</v>
      </c>
      <c r="F33" s="93">
        <v>109393</v>
      </c>
      <c r="G33" s="355">
        <f t="shared" si="2"/>
        <v>-0.61338476867807401</v>
      </c>
      <c r="H33" s="93">
        <v>220746</v>
      </c>
      <c r="I33" s="93">
        <v>246098</v>
      </c>
      <c r="J33" s="355">
        <f t="shared" si="3"/>
        <v>-10.301587172589777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8343161</v>
      </c>
      <c r="F34" s="129">
        <f>SUM(F11:F33)</f>
        <v>7597885</v>
      </c>
      <c r="G34" s="357">
        <f t="shared" si="2"/>
        <v>9.8089928973655276</v>
      </c>
      <c r="H34" s="75">
        <f>SUM(H11:H33)</f>
        <v>17144610</v>
      </c>
      <c r="I34" s="75">
        <f>SUM(I11:I33)</f>
        <v>16348656</v>
      </c>
      <c r="J34" s="357">
        <f t="shared" si="3"/>
        <v>4.8686203930157887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54" t="s">
        <v>371</v>
      </c>
      <c r="C1" s="6"/>
      <c r="D1" s="6"/>
      <c r="E1" s="6"/>
      <c r="F1" s="6"/>
      <c r="G1" s="6"/>
      <c r="H1" s="6"/>
      <c r="I1" s="6"/>
      <c r="J1" s="476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358">
        <v>665116</v>
      </c>
      <c r="F11" s="358">
        <v>799338</v>
      </c>
      <c r="G11" s="355">
        <f t="shared" ref="G11:G18" si="0">IF(AND(F11&gt; 0,E11&gt;0,E11&lt;=F11*6),E11/F11*100-100,"-")</f>
        <v>-16.791645086308932</v>
      </c>
      <c r="H11" s="359">
        <v>1335735</v>
      </c>
      <c r="I11" s="359">
        <v>1593410</v>
      </c>
      <c r="J11" s="355">
        <f t="shared" ref="J11:J18" si="1">IF(AND(I11&gt; 0,H11&gt;0,H11&lt;=I11*6),H11/I11*100-100,"-")</f>
        <v>-16.171293013097696</v>
      </c>
    </row>
    <row r="12" spans="2:14" x14ac:dyDescent="0.2">
      <c r="B12" s="89"/>
      <c r="C12" s="17" t="s">
        <v>106</v>
      </c>
      <c r="D12" s="38">
        <v>2</v>
      </c>
      <c r="E12" s="358">
        <v>113748</v>
      </c>
      <c r="F12" s="358">
        <v>97070</v>
      </c>
      <c r="G12" s="355">
        <f t="shared" si="0"/>
        <v>17.181415473369725</v>
      </c>
      <c r="H12" s="359">
        <v>233299</v>
      </c>
      <c r="I12" s="359">
        <v>229003</v>
      </c>
      <c r="J12" s="355">
        <f t="shared" si="1"/>
        <v>1.8759579568826723</v>
      </c>
    </row>
    <row r="13" spans="2:14" x14ac:dyDescent="0.2">
      <c r="B13" s="89"/>
      <c r="C13" s="17" t="s">
        <v>107</v>
      </c>
      <c r="D13" s="38">
        <v>3</v>
      </c>
      <c r="E13" s="358">
        <v>25861</v>
      </c>
      <c r="F13" s="358">
        <v>62779</v>
      </c>
      <c r="G13" s="355">
        <f t="shared" si="0"/>
        <v>-58.806288727122123</v>
      </c>
      <c r="H13" s="359">
        <v>71596</v>
      </c>
      <c r="I13" s="359">
        <v>129627</v>
      </c>
      <c r="J13" s="355">
        <f t="shared" si="1"/>
        <v>-44.767679572928479</v>
      </c>
    </row>
    <row r="14" spans="2:14" x14ac:dyDescent="0.2">
      <c r="B14" s="89"/>
      <c r="C14" s="17" t="s">
        <v>108</v>
      </c>
      <c r="D14" s="38">
        <v>4</v>
      </c>
      <c r="E14" s="358">
        <v>945631</v>
      </c>
      <c r="F14" s="358">
        <v>1337054</v>
      </c>
      <c r="G14" s="355">
        <f t="shared" si="0"/>
        <v>-29.275033020356702</v>
      </c>
      <c r="H14" s="359">
        <v>2069499</v>
      </c>
      <c r="I14" s="359">
        <v>2738136</v>
      </c>
      <c r="J14" s="355">
        <f t="shared" si="1"/>
        <v>-24.41942255607465</v>
      </c>
    </row>
    <row r="15" spans="2:14" x14ac:dyDescent="0.2">
      <c r="B15" s="89"/>
      <c r="C15" s="17" t="s">
        <v>109</v>
      </c>
      <c r="D15" s="38">
        <v>5</v>
      </c>
      <c r="E15" s="358">
        <v>321985</v>
      </c>
      <c r="F15" s="358">
        <v>295532</v>
      </c>
      <c r="G15" s="355">
        <f t="shared" si="0"/>
        <v>8.9509765439952389</v>
      </c>
      <c r="H15" s="359">
        <v>541861</v>
      </c>
      <c r="I15" s="359">
        <v>684737</v>
      </c>
      <c r="J15" s="355">
        <f t="shared" si="1"/>
        <v>-20.865821475982756</v>
      </c>
    </row>
    <row r="16" spans="2:14" x14ac:dyDescent="0.2">
      <c r="B16" s="89"/>
      <c r="C16" s="17" t="s">
        <v>110</v>
      </c>
      <c r="D16" s="38">
        <v>6</v>
      </c>
      <c r="E16" s="358">
        <v>43207</v>
      </c>
      <c r="F16" s="358">
        <v>88565</v>
      </c>
      <c r="G16" s="355">
        <f t="shared" si="0"/>
        <v>-51.214362332749957</v>
      </c>
      <c r="H16" s="359">
        <v>82188</v>
      </c>
      <c r="I16" s="359">
        <v>192591</v>
      </c>
      <c r="J16" s="355">
        <f t="shared" si="1"/>
        <v>-57.325108649936915</v>
      </c>
    </row>
    <row r="17" spans="2:10" x14ac:dyDescent="0.2">
      <c r="B17" s="89"/>
      <c r="C17" s="17" t="s">
        <v>111</v>
      </c>
      <c r="D17" s="38">
        <v>7</v>
      </c>
      <c r="E17" s="358">
        <v>1740</v>
      </c>
      <c r="F17" s="358">
        <v>24319</v>
      </c>
      <c r="G17" s="355">
        <f t="shared" si="0"/>
        <v>-92.845100538673464</v>
      </c>
      <c r="H17" s="359">
        <v>5051</v>
      </c>
      <c r="I17" s="359">
        <v>52193</v>
      </c>
      <c r="J17" s="355">
        <f t="shared" si="1"/>
        <v>-90.322457034468229</v>
      </c>
    </row>
    <row r="18" spans="2:10" x14ac:dyDescent="0.2">
      <c r="B18" s="105"/>
      <c r="C18" s="17" t="s">
        <v>112</v>
      </c>
      <c r="D18" s="38">
        <v>8</v>
      </c>
      <c r="E18" s="358">
        <v>71001</v>
      </c>
      <c r="F18" s="358">
        <v>87532</v>
      </c>
      <c r="G18" s="355">
        <f t="shared" si="0"/>
        <v>-18.885664671205959</v>
      </c>
      <c r="H18" s="359">
        <v>199273</v>
      </c>
      <c r="I18" s="359">
        <v>192583</v>
      </c>
      <c r="J18" s="355">
        <f t="shared" si="1"/>
        <v>3.4738268694537027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353"/>
      <c r="H20" s="91"/>
      <c r="I20" s="91"/>
      <c r="J20" s="199"/>
    </row>
    <row r="21" spans="2:10" x14ac:dyDescent="0.2">
      <c r="B21" s="89"/>
      <c r="C21" s="17" t="s">
        <v>114</v>
      </c>
      <c r="D21" s="92">
        <v>9</v>
      </c>
      <c r="E21" s="93">
        <v>114607</v>
      </c>
      <c r="F21" s="93">
        <v>152840</v>
      </c>
      <c r="G21" s="355">
        <f t="shared" ref="G21:G34" si="2">IF(AND(F21&gt; 0,E21&gt;0,E21&lt;=F21*6),E21/F21*100-100,"-")</f>
        <v>-25.015048416644859</v>
      </c>
      <c r="H21" s="93">
        <v>240546</v>
      </c>
      <c r="I21" s="93">
        <v>264157</v>
      </c>
      <c r="J21" s="355">
        <f t="shared" ref="J21:J34" si="3">IF(AND(I21&gt; 0,H21&gt;0,H21&lt;=I21*6),H21/I21*100-100,"-")</f>
        <v>-8.9382450588097271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355" t="str">
        <f t="shared" si="2"/>
        <v>-</v>
      </c>
      <c r="H22" s="93">
        <v>0</v>
      </c>
      <c r="I22" s="93">
        <v>0</v>
      </c>
      <c r="J22" s="35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6907</v>
      </c>
      <c r="F23" s="93">
        <v>9975</v>
      </c>
      <c r="G23" s="355">
        <f t="shared" si="2"/>
        <v>-30.75689223057644</v>
      </c>
      <c r="H23" s="93">
        <v>16981</v>
      </c>
      <c r="I23" s="93">
        <v>21990</v>
      </c>
      <c r="J23" s="355">
        <f t="shared" si="3"/>
        <v>-22.778535698044564</v>
      </c>
    </row>
    <row r="24" spans="2:10" x14ac:dyDescent="0.2">
      <c r="B24" s="89"/>
      <c r="C24" s="17" t="s">
        <v>117</v>
      </c>
      <c r="D24" s="38">
        <v>12</v>
      </c>
      <c r="E24" s="93">
        <v>11024</v>
      </c>
      <c r="F24" s="93">
        <v>8694</v>
      </c>
      <c r="G24" s="355">
        <f t="shared" si="2"/>
        <v>26.800092017483323</v>
      </c>
      <c r="H24" s="93">
        <v>19552</v>
      </c>
      <c r="I24" s="93">
        <v>16147</v>
      </c>
      <c r="J24" s="355">
        <f t="shared" si="3"/>
        <v>21.087508515513704</v>
      </c>
    </row>
    <row r="25" spans="2:10" x14ac:dyDescent="0.2">
      <c r="B25" s="89"/>
      <c r="C25" s="17" t="s">
        <v>118</v>
      </c>
      <c r="D25" s="38">
        <v>13</v>
      </c>
      <c r="E25" s="93">
        <v>371</v>
      </c>
      <c r="F25" s="93">
        <v>1042</v>
      </c>
      <c r="G25" s="355">
        <f t="shared" si="2"/>
        <v>-64.395393474088294</v>
      </c>
      <c r="H25" s="93">
        <v>1326</v>
      </c>
      <c r="I25" s="93">
        <v>1594</v>
      </c>
      <c r="J25" s="355">
        <f t="shared" si="3"/>
        <v>-16.813048933500625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355" t="str">
        <f t="shared" si="2"/>
        <v>-</v>
      </c>
      <c r="H26" s="93">
        <v>0</v>
      </c>
      <c r="I26" s="93">
        <v>0</v>
      </c>
      <c r="J26" s="35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474393</v>
      </c>
      <c r="F27" s="93">
        <v>495310</v>
      </c>
      <c r="G27" s="355">
        <f t="shared" si="2"/>
        <v>-4.2230118511639176</v>
      </c>
      <c r="H27" s="93">
        <v>984510</v>
      </c>
      <c r="I27" s="93">
        <v>1014691</v>
      </c>
      <c r="J27" s="355">
        <f t="shared" si="3"/>
        <v>-2.9744030448678416</v>
      </c>
    </row>
    <row r="28" spans="2:10" x14ac:dyDescent="0.2">
      <c r="B28" s="89"/>
      <c r="C28" s="17" t="s">
        <v>121</v>
      </c>
      <c r="D28" s="38">
        <v>16</v>
      </c>
      <c r="E28" s="93">
        <v>1653</v>
      </c>
      <c r="F28" s="93">
        <v>1337</v>
      </c>
      <c r="G28" s="355">
        <f t="shared" si="2"/>
        <v>23.635003739715785</v>
      </c>
      <c r="H28" s="93">
        <v>3440</v>
      </c>
      <c r="I28" s="93">
        <v>3007</v>
      </c>
      <c r="J28" s="355">
        <f t="shared" si="3"/>
        <v>14.399733954107077</v>
      </c>
    </row>
    <row r="29" spans="2:10" x14ac:dyDescent="0.2">
      <c r="B29" s="89"/>
      <c r="C29" s="17" t="s">
        <v>122</v>
      </c>
      <c r="D29" s="38">
        <v>17</v>
      </c>
      <c r="E29" s="93">
        <v>67839</v>
      </c>
      <c r="F29" s="93">
        <v>78927</v>
      </c>
      <c r="G29" s="355">
        <f t="shared" si="2"/>
        <v>-14.048424493519335</v>
      </c>
      <c r="H29" s="93">
        <v>151149</v>
      </c>
      <c r="I29" s="93">
        <v>158379</v>
      </c>
      <c r="J29" s="355">
        <f t="shared" si="3"/>
        <v>-4.5649991476142731</v>
      </c>
    </row>
    <row r="30" spans="2:10" x14ac:dyDescent="0.2">
      <c r="B30" s="89"/>
      <c r="C30" s="17" t="s">
        <v>124</v>
      </c>
      <c r="D30" s="38">
        <v>18</v>
      </c>
      <c r="E30" s="93">
        <v>2650</v>
      </c>
      <c r="F30" s="93">
        <v>3915</v>
      </c>
      <c r="G30" s="355">
        <f t="shared" si="2"/>
        <v>-32.311621966794377</v>
      </c>
      <c r="H30" s="93">
        <v>4088</v>
      </c>
      <c r="I30" s="93">
        <v>7142</v>
      </c>
      <c r="J30" s="355">
        <f t="shared" si="3"/>
        <v>-42.761131335760297</v>
      </c>
    </row>
    <row r="31" spans="2:10" x14ac:dyDescent="0.2">
      <c r="B31" s="89"/>
      <c r="C31" s="17" t="s">
        <v>125</v>
      </c>
      <c r="D31" s="38">
        <v>19</v>
      </c>
      <c r="E31" s="93">
        <v>47909</v>
      </c>
      <c r="F31" s="93">
        <v>100663</v>
      </c>
      <c r="G31" s="355">
        <f t="shared" si="2"/>
        <v>-52.406544609240733</v>
      </c>
      <c r="H31" s="93">
        <v>128561</v>
      </c>
      <c r="I31" s="93">
        <v>158262</v>
      </c>
      <c r="J31" s="355">
        <f t="shared" si="3"/>
        <v>-18.766981334748706</v>
      </c>
    </row>
    <row r="32" spans="2:10" x14ac:dyDescent="0.2">
      <c r="B32" s="89"/>
      <c r="C32" s="17" t="s">
        <v>126</v>
      </c>
      <c r="D32" s="38">
        <v>20</v>
      </c>
      <c r="E32" s="93">
        <v>25049</v>
      </c>
      <c r="F32" s="93">
        <v>20340</v>
      </c>
      <c r="G32" s="355">
        <f t="shared" si="2"/>
        <v>23.151425762045236</v>
      </c>
      <c r="H32" s="93">
        <v>51941</v>
      </c>
      <c r="I32" s="93">
        <v>50264</v>
      </c>
      <c r="J32" s="355">
        <f t="shared" si="3"/>
        <v>3.3363838930447116</v>
      </c>
    </row>
    <row r="33" spans="2:10" x14ac:dyDescent="0.2">
      <c r="B33" s="89"/>
      <c r="C33" s="17" t="s">
        <v>127</v>
      </c>
      <c r="D33" s="38">
        <v>21</v>
      </c>
      <c r="E33" s="93">
        <v>11787</v>
      </c>
      <c r="F33" s="93">
        <v>23090</v>
      </c>
      <c r="G33" s="355">
        <f t="shared" si="2"/>
        <v>-48.951927241229967</v>
      </c>
      <c r="H33" s="93">
        <v>28174</v>
      </c>
      <c r="I33" s="93">
        <v>45168</v>
      </c>
      <c r="J33" s="355">
        <f t="shared" si="3"/>
        <v>-37.623981579879562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2952478</v>
      </c>
      <c r="F34" s="129">
        <f>SUM(F11:F33)</f>
        <v>3688322</v>
      </c>
      <c r="G34" s="357">
        <f t="shared" si="2"/>
        <v>-19.950644222494674</v>
      </c>
      <c r="H34" s="75">
        <f>SUM(H11:H33)</f>
        <v>6168770</v>
      </c>
      <c r="I34" s="75">
        <f>SUM(I11:I33)</f>
        <v>7553081</v>
      </c>
      <c r="J34" s="357">
        <f t="shared" si="3"/>
        <v>-18.327765848135343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Daten&amp;R14.6.2021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28</vt:i4>
      </vt:variant>
    </vt:vector>
  </HeadingPairs>
  <TitlesOfParts>
    <vt:vector size="52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5j</vt:lpstr>
      <vt:lpstr>Tab 6</vt:lpstr>
      <vt:lpstr>Tab 6a</vt:lpstr>
      <vt:lpstr>Tab 6b</vt:lpstr>
      <vt:lpstr>Tab 6c</vt:lpstr>
      <vt:lpstr>Tab 6j</vt:lpstr>
      <vt:lpstr>Tab 7</vt:lpstr>
      <vt:lpstr>Tab 7j</vt:lpstr>
      <vt:lpstr>Tab 8</vt:lpstr>
      <vt:lpstr>Tab 9</vt:lpstr>
      <vt:lpstr>Tab 10</vt:lpstr>
      <vt:lpstr>Tab 10a</vt:lpstr>
      <vt:lpstr>Tab 10j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10j'!Druckbereich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5j'!Druckbereich</vt:lpstr>
      <vt:lpstr>'Tab 6'!Druckbereich</vt:lpstr>
      <vt:lpstr>'Tab 6a'!Druckbereich</vt:lpstr>
      <vt:lpstr>'Tab 6b'!Druckbereich</vt:lpstr>
      <vt:lpstr>'Tab 6c'!Druckbereich</vt:lpstr>
      <vt:lpstr>'Tab 6j'!Druckbereich</vt:lpstr>
      <vt:lpstr>'Tab 7'!Druckbereich</vt:lpstr>
      <vt:lpstr>'Tab 7j'!Druckbereich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2021-06-14T07:47:19Z</cp:lastPrinted>
  <dcterms:created xsi:type="dcterms:W3CDTF">2005-04-19T07:17:31Z</dcterms:created>
  <dcterms:modified xsi:type="dcterms:W3CDTF">2021-06-14T08:04:37Z</dcterms:modified>
</cp:coreProperties>
</file>