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J34" i="12" s="1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J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4" i="13" s="1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G33" i="21" l="1"/>
  <c r="H35" i="18"/>
  <c r="G36" i="18"/>
  <c r="F36" i="18"/>
  <c r="H12" i="18"/>
  <c r="J33" i="17"/>
  <c r="J33" i="16"/>
  <c r="L35" i="15"/>
  <c r="L35" i="11"/>
  <c r="L36" i="14"/>
  <c r="H34" i="14"/>
  <c r="G34" i="12"/>
  <c r="M35" i="10"/>
  <c r="M35" i="6"/>
  <c r="J34" i="8"/>
  <c r="G34" i="8"/>
  <c r="K35" i="5"/>
  <c r="H35" i="5"/>
  <c r="K34" i="3"/>
  <c r="H34" i="3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<sst xmlns="http://schemas.openxmlformats.org/spreadsheetml/2006/main" count="1472" uniqueCount="374">
  <si>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</si>
  <si>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</si>
  <si>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</si>
  <si>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</si>
  <si>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</si>
  <si>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</si>
  <si>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</si>
  <si>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</si>
  <si>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</si>
  <si>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</si>
  <si>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</si>
  <si>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</si>
  <si>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</si>
  <si>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</si>
  <si>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</si>
  <si>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</si>
  <si>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</si>
  <si>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</si>
  <si>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</si>
  <si>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</si>
  <si>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</si>
  <si>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</si>
  <si>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</si>
  <si>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</si>
  <si>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</si>
  <si>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</si>
  <si>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</si>
  <si>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</si>
  <si>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</si>
  <si>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</si>
  <si>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</si>
  <si>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</si>
  <si>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</si>
  <si>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</si>
  <si>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</si>
  <si>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</si>
  <si>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</si>
  <si>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</si>
  <si>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</si>
  <si>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</si>
  <si>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</si>
  <si>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</si>
  <si>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</si>
  <si>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</si>
  <si>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</si>
  <si>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</si>
  <si>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</si>
  <si>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</si>
  <si>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</si>
  <si>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</si>
  <si>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</si>
  <si>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</si>
  <si>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</si>
  <si>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</si>
  <si>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</si>
  <si>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</si>
  <si>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</si>
  <si>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</si>
  <si>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</si>
  <si>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</si>
  <si>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</si>
  <si>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</si>
  <si>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</si>
  <si>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</si>
  <si>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</si>
  <si>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</si>
  <si>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</si>
  <si>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</si>
  <si>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</si>
  <si>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</si>
  <si>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</si>
  <si>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</si>
  <si>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</si>
  <si>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</si>
  <si>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</si>
  <si>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</si>
  <si>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</si>
  <si>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</si>
  <si>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</si>
  <si>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</si>
  <si>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</si>
  <si>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</si>
  <si>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</si>
  <si>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</si>
  <si>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</si>
  <si>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</si>
  <si>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</si>
  <si>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</si>
  <si>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</si>
  <si>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</si>
  <si>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</si>
  <si>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</si>
  <si>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</si>
  <si>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</si>
  <si>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</si>
  <si>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</si>
  <si>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</si>
  <si>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</si>
  <si>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</si>
  <si>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</si>
  <si>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</si>
  <si>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</si>
  <si>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</si>
  <si>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</si>
  <si>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</si>
  <si>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</si>
  <si>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</si>
  <si>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</si>
  <si>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</si>
  <si>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</si>
  <si>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</si>
  <si>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</si>
  <si>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</si>
  <si>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</si>
  <si>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</si>
  <si>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</si>
  <si>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</si>
  <si>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</si>
  <si>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</si>
  <si>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</si>
  <si>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</si>
  <si>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</si>
  <si>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</si>
  <si>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</si>
  <si>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</si>
  <si>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</si>
  <si>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</si>
  <si>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</si>
  <si>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</si>
  <si>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</si>
  <si>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</si>
  <si>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</si>
  <si>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</si>
  <si>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</si>
  <si>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</si>
  <si>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</si>
  <si>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</si>
  <si>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</si>
  <si>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</si>
  <si>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</si>
  <si>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</si>
  <si>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</si>
  <si>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</si>
  <si>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</si>
  <si>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</si>
  <si>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</si>
  <si>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</si>
  <si>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</si>
  <si>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</si>
  <si>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</si>
  <si>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</si>
  <si>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</si>
  <si>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</si>
  <si>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</si>
  <si>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</si>
  <si>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</si>
  <si>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</si>
  <si>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</si>
  <si>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</si>
  <si>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</si>
  <si>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</si>
  <si>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</si>
  <si>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</si>
  <si>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</si>
  <si>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</si>
  <si>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</si>
  <si>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</si>
  <si>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</si>
  <si>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</si>
  <si>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</si>
  <si>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</si>
  <si>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</si>
  <si>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</si>
  <si>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</si>
  <si>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</si>
  <si>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</si>
  <si>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</si>
  <si>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</si>
  <si>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</si>
  <si>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</si>
  <si>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</si>
  <si>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</si>
  <si>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</si>
  <si>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</si>
  <si>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</si>
  <si>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</si>
  <si>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</si>
  <si>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</si>
  <si>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</si>
  <si>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</si>
  <si>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</si>
  <si>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</si>
  <si>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</si>
  <si>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</si>
  <si>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</si>
  <si>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</si>
  <si>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</si>
  <si>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</si>
  <si>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</si>
  <si>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</si>
  <si>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</si>
  <si>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</si>
  <si>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</si>
  <si>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</si>
  <si>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</si>
  <si>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</si>
  <si>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</si>
  <si>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</si>
  <si>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</si>
  <si>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</si>
  <si>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</si>
  <si>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</si>
  <si>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</si>
  <si>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</si>
  <si>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</si>
  <si>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</si>
  <si>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</si>
  <si>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</si>
  <si>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</si>
  <si>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</si>
  <si>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</si>
  <si>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</si>
  <si>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</si>
  <si>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</si>
  <si>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</si>
  <si>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</si>
  <si>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</si>
  <si>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</si>
  <si>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</si>
  <si>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</si>
  <si>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</si>
  <si>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</si>
  <si>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</si>
  <si>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</si>
  <si>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</si>
  <si>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</si>
  <si>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</si>
  <si>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</si>
  <si>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</si>
  <si>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</si>
  <si>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</si>
  <si>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</si>
  <si>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</si>
  <si>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</si>
  <si>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</si>
  <si>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</si>
  <si>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</si>
  <si>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</si>
  <si>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</si>
  <si>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</si>
  <si>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</si>
  <si>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</si>
  <si>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</si>
  <si>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</si>
  <si>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</si>
  <si>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</si>
  <si>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</si>
  <si>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</si>
  <si>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</si>
  <si>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</si>
  <si>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</si>
  <si>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</si>
  <si>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</si>
  <si>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</si>
  <si>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</si>
  <si>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</si>
  <si>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</si>
  <si>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</si>
  <si>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</si>
  <si>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</si>
  <si>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</si>
  <si>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</si>
  <si>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</si>
  <si>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</si>
  <si>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</si>
  <si>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</si>
  <si>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</si>
  <si>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</si>
  <si>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</si>
  <si>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</si>
  <si>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</si>
  <si>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</si>
  <si>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</si>
  <si>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</si>
  <si>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</si>
  <si>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</si>
  <si>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</si>
  <si>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</si>
  <si>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</si>
  <si>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</si>
  <si>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</si>
  <si>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</si>
  <si>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</si>
  <si>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</si>
  <si>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</si>
  <si>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</si>
  <si>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</si>
  <si>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</si>
  <si>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</si>
  <si>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</si>
  <si>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</si>
  <si>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</si>
  <si>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</si>
  <si>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</si>
  <si>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</si>
  <si>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</si>
  <si>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</si>
  <si>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</si>
  <si>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</si>
  <si>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</si>
  <si>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</si>
  <si>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</si>
  <si>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</si>
  <si>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</si>
  <si>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</si>
  <si>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</si>
  <si>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</si>
  <si>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</si>
  <si>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</si>
  <si>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</si>
  <si>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</si>
  <si>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</si>
  <si>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</si>
  <si>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</si>
  <si>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</si>
  <si>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</si>
  <si>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</si>
  <si>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</si>
  <si>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</si>
  <si>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</si>
  <si>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</si>
  <si>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</si>
  <si>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</si>
  <si>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</si>
  <si>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</si>
  <si>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</si>
  <si>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</si>
  <si>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</si>
  <si>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</si>
  <si>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</si>
  <si>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</si>
  <si>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</si>
  <si>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</si>
  <si>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</si>
  <si>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</si>
  <si>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</si>
  <si>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</si>
  <si>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</si>
  <si>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</si>
  <si>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</si>
  <si>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</si>
  <si>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</si>
  <si>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</si>
  <si>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</si>
  <si>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</si>
  <si>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</si>
  <si>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</si>
  <si>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</si>
  <si>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</si>
  <si>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</si>
  <si>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</si>
  <si>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</si>
  <si>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</si>
  <si>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</si>
  <si>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</si>
  <si>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</si>
  <si>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</si>
  <si>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</si>
  <si>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</si>
  <si>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</si>
  <si>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</si>
  <si>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Juli 2020</t>
  </si>
  <si>
    <t xml:space="preserve"> Januar bis Juli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</si>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</sst>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Juli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182104</v>
      </c>
      <c r="F11" s="93">
        <v>207088</v>
      </c>
      <c r="G11" s="355">
        <f t="shared" ref="G11:G18" si="0">IF(AND(F11&gt; 0,E11&gt;0,E11&lt;=F11*6),E11/F11*100-100,"-")</f>
        <v>-12.064436374874461</v>
      </c>
      <c r="H11" s="93">
        <v>1142929</v>
      </c>
      <c r="I11" s="93">
        <v>1398280</v>
      </c>
      <c r="J11" s="355">
        <f t="shared" ref="J11:J18" si="1">IF(AND(I11&gt; 0,H11&gt;0,H11&lt;=I11*6),H11/I11*100-100,"-")</f>
        <v>-18.261793060045193</v>
      </c>
    </row>
    <row r="12" spans="2:14" x14ac:dyDescent="0.2">
      <c r="B12" s="89"/>
      <c r="C12" s="17" t="s">
        <v>106</v>
      </c>
      <c r="D12" s="38">
        <v>2</v>
      </c>
      <c r="E12" s="93">
        <v>5943</v>
      </c>
      <c r="F12" s="93">
        <v>4493</v>
      </c>
      <c r="G12" s="355">
        <f t="shared" si="0"/>
        <v>32.272423770309359</v>
      </c>
      <c r="H12" s="93">
        <v>24411</v>
      </c>
      <c r="I12" s="93">
        <v>21447</v>
      </c>
      <c r="J12" s="355">
        <f t="shared" si="1"/>
        <v>13.820114701356829</v>
      </c>
    </row>
    <row r="13" spans="2:14" x14ac:dyDescent="0.2">
      <c r="B13" s="89"/>
      <c r="C13" s="17" t="s">
        <v>107</v>
      </c>
      <c r="D13" s="38">
        <v>3</v>
      </c>
      <c r="E13" s="93">
        <v>131826</v>
      </c>
      <c r="F13" s="93">
        <v>136072</v>
      </c>
      <c r="G13" s="355">
        <f t="shared" si="0"/>
        <v>-3.1204068434358305</v>
      </c>
      <c r="H13" s="93">
        <v>726286</v>
      </c>
      <c r="I13" s="93">
        <v>996007</v>
      </c>
      <c r="J13" s="355">
        <f t="shared" si="1"/>
        <v>-27.080231363835793</v>
      </c>
    </row>
    <row r="14" spans="2:14" x14ac:dyDescent="0.2">
      <c r="B14" s="89"/>
      <c r="C14" s="17" t="s">
        <v>108</v>
      </c>
      <c r="D14" s="38">
        <v>4</v>
      </c>
      <c r="E14" s="93">
        <v>11254</v>
      </c>
      <c r="F14" s="93">
        <v>14267</v>
      </c>
      <c r="G14" s="355">
        <f t="shared" si="0"/>
        <v>-21.118665451741776</v>
      </c>
      <c r="H14" s="93">
        <v>94354</v>
      </c>
      <c r="I14" s="93">
        <v>107246</v>
      </c>
      <c r="J14" s="355">
        <f t="shared" si="1"/>
        <v>-12.020961154728383</v>
      </c>
    </row>
    <row r="15" spans="2:14" x14ac:dyDescent="0.2">
      <c r="B15" s="89"/>
      <c r="C15" s="17" t="s">
        <v>109</v>
      </c>
      <c r="D15" s="38">
        <v>5</v>
      </c>
      <c r="E15" s="93">
        <v>12806</v>
      </c>
      <c r="F15" s="93">
        <v>16723</v>
      </c>
      <c r="G15" s="355">
        <f t="shared" si="0"/>
        <v>-23.422830831788559</v>
      </c>
      <c r="H15" s="93">
        <v>73681</v>
      </c>
      <c r="I15" s="93">
        <v>124718</v>
      </c>
      <c r="J15" s="355">
        <f t="shared" si="1"/>
        <v>-40.921919851184271</v>
      </c>
    </row>
    <row r="16" spans="2:14" x14ac:dyDescent="0.2">
      <c r="B16" s="89"/>
      <c r="C16" s="17" t="s">
        <v>110</v>
      </c>
      <c r="D16" s="38">
        <v>6</v>
      </c>
      <c r="E16" s="93">
        <v>118249</v>
      </c>
      <c r="F16" s="93">
        <v>68748</v>
      </c>
      <c r="G16" s="355">
        <f t="shared" si="0"/>
        <v>72.003549194158381</v>
      </c>
      <c r="H16" s="93">
        <v>948343</v>
      </c>
      <c r="I16" s="93">
        <v>912953</v>
      </c>
      <c r="J16" s="355">
        <f t="shared" si="1"/>
        <v>3.8764317549753429</v>
      </c>
    </row>
    <row r="17" spans="2:10" x14ac:dyDescent="0.2">
      <c r="B17" s="89"/>
      <c r="C17" s="17" t="s">
        <v>111</v>
      </c>
      <c r="D17" s="38">
        <v>7</v>
      </c>
      <c r="E17" s="93">
        <v>11260</v>
      </c>
      <c r="F17" s="93">
        <v>17056</v>
      </c>
      <c r="G17" s="355">
        <f t="shared" si="0"/>
        <v>-33.982176360225139</v>
      </c>
      <c r="H17" s="93">
        <v>85418</v>
      </c>
      <c r="I17" s="93">
        <v>125493</v>
      </c>
      <c r="J17" s="355">
        <f t="shared" si="1"/>
        <v>-31.934052098523424</v>
      </c>
    </row>
    <row r="18" spans="2:10" x14ac:dyDescent="0.2">
      <c r="B18" s="105"/>
      <c r="C18" s="17" t="s">
        <v>112</v>
      </c>
      <c r="D18" s="38">
        <v>8</v>
      </c>
      <c r="E18" s="93">
        <v>150808</v>
      </c>
      <c r="F18" s="93">
        <v>199794</v>
      </c>
      <c r="G18" s="355">
        <f t="shared" si="0"/>
        <v>-24.518253801415455</v>
      </c>
      <c r="H18" s="93">
        <v>849104</v>
      </c>
      <c r="I18" s="93">
        <v>1152949</v>
      </c>
      <c r="J18" s="355">
        <f t="shared" si="1"/>
        <v>-26.353724232381481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40254</v>
      </c>
      <c r="F21" s="93">
        <v>11318</v>
      </c>
      <c r="G21" s="355">
        <f t="shared" ref="G21:G34" si="2">IF(AND(F21&gt; 0,E21&gt;0,E21&lt;=F21*6),E21/F21*100-100,"-")</f>
        <v>255.66354479590029</v>
      </c>
      <c r="H21" s="93">
        <v>258655</v>
      </c>
      <c r="I21" s="93">
        <v>208914</v>
      </c>
      <c r="J21" s="355">
        <f t="shared" ref="J21:J34" si="3">IF(AND(I21&gt; 0,H21&gt;0,H21&lt;=I21*6),H21/I21*100-100,"-")</f>
        <v>23.809318667011297</v>
      </c>
    </row>
    <row r="22" spans="2:10" x14ac:dyDescent="0.2">
      <c r="B22" s="89"/>
      <c r="C22" s="17" t="s">
        <v>115</v>
      </c>
      <c r="D22" s="38">
        <v>10</v>
      </c>
      <c r="E22" s="93">
        <v>11156</v>
      </c>
      <c r="F22" s="93">
        <v>11978</v>
      </c>
      <c r="G22" s="355">
        <f t="shared" si="2"/>
        <v>-6.862581399231928</v>
      </c>
      <c r="H22" s="93">
        <v>74635</v>
      </c>
      <c r="I22" s="93">
        <v>76434</v>
      </c>
      <c r="J22" s="355">
        <f t="shared" si="3"/>
        <v>-2.3536645995237677</v>
      </c>
    </row>
    <row r="23" spans="2:10" x14ac:dyDescent="0.2">
      <c r="B23" s="89"/>
      <c r="C23" s="17" t="s">
        <v>116</v>
      </c>
      <c r="D23" s="38">
        <v>11</v>
      </c>
      <c r="E23" s="93">
        <v>19186</v>
      </c>
      <c r="F23" s="93">
        <v>23523</v>
      </c>
      <c r="G23" s="355">
        <f t="shared" si="2"/>
        <v>-18.437274157207838</v>
      </c>
      <c r="H23" s="93">
        <v>129421</v>
      </c>
      <c r="I23" s="93">
        <v>157360</v>
      </c>
      <c r="J23" s="355">
        <f t="shared" si="3"/>
        <v>-17.754829689883067</v>
      </c>
    </row>
    <row r="24" spans="2:10" x14ac:dyDescent="0.2">
      <c r="B24" s="89"/>
      <c r="C24" s="17" t="s">
        <v>117</v>
      </c>
      <c r="D24" s="38">
        <v>12</v>
      </c>
      <c r="E24" s="93">
        <v>489</v>
      </c>
      <c r="F24" s="93">
        <v>121</v>
      </c>
      <c r="G24" s="355">
        <f t="shared" si="2"/>
        <v>304.13223140495865</v>
      </c>
      <c r="H24" s="93">
        <v>1224</v>
      </c>
      <c r="I24" s="93">
        <v>636</v>
      </c>
      <c r="J24" s="355">
        <f t="shared" si="3"/>
        <v>92.452830188679258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4512</v>
      </c>
      <c r="F27" s="93">
        <v>3995</v>
      </c>
      <c r="G27" s="355">
        <f t="shared" si="2"/>
        <v>12.941176470588232</v>
      </c>
      <c r="H27" s="93">
        <v>24567</v>
      </c>
      <c r="I27" s="93">
        <v>29253</v>
      </c>
      <c r="J27" s="355">
        <f t="shared" si="3"/>
        <v>-16.018869859501592</v>
      </c>
    </row>
    <row r="28" spans="2:10" x14ac:dyDescent="0.2">
      <c r="B28" s="89"/>
      <c r="C28" s="17" t="s">
        <v>121</v>
      </c>
      <c r="D28" s="38">
        <v>16</v>
      </c>
      <c r="E28" s="93">
        <v>285</v>
      </c>
      <c r="F28" s="93">
        <v>303</v>
      </c>
      <c r="G28" s="355">
        <f t="shared" si="2"/>
        <v>-5.940594059405953</v>
      </c>
      <c r="H28" s="93">
        <v>1415</v>
      </c>
      <c r="I28" s="93">
        <v>2243</v>
      </c>
      <c r="J28" s="355">
        <f t="shared" si="3"/>
        <v>-36.914846188140885</v>
      </c>
    </row>
    <row r="29" spans="2:10" x14ac:dyDescent="0.2">
      <c r="B29" s="89"/>
      <c r="C29" s="17" t="s">
        <v>122</v>
      </c>
      <c r="D29" s="38">
        <v>17</v>
      </c>
      <c r="E29" s="93">
        <v>114519</v>
      </c>
      <c r="F29" s="93">
        <v>104723</v>
      </c>
      <c r="G29" s="355">
        <f t="shared" si="2"/>
        <v>9.354201082856676</v>
      </c>
      <c r="H29" s="93">
        <v>728821</v>
      </c>
      <c r="I29" s="93">
        <v>645163</v>
      </c>
      <c r="J29" s="355">
        <f t="shared" si="3"/>
        <v>12.966955637567551</v>
      </c>
    </row>
    <row r="30" spans="2:10" x14ac:dyDescent="0.2">
      <c r="B30" s="89"/>
      <c r="C30" s="17" t="s">
        <v>124</v>
      </c>
      <c r="D30" s="38">
        <v>18</v>
      </c>
      <c r="E30" s="93">
        <v>19428</v>
      </c>
      <c r="F30" s="93">
        <v>28132</v>
      </c>
      <c r="G30" s="355">
        <f t="shared" si="2"/>
        <v>-30.939854969429831</v>
      </c>
      <c r="H30" s="93">
        <v>94693</v>
      </c>
      <c r="I30" s="93">
        <v>116574</v>
      </c>
      <c r="J30" s="355">
        <f t="shared" si="3"/>
        <v>-18.77005164101773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16912</v>
      </c>
      <c r="F32" s="93">
        <v>21430</v>
      </c>
      <c r="G32" s="355">
        <f t="shared" si="2"/>
        <v>-21.082594493700427</v>
      </c>
      <c r="H32" s="93">
        <v>136379</v>
      </c>
      <c r="I32" s="93">
        <v>148220</v>
      </c>
      <c r="J32" s="355">
        <f t="shared" si="3"/>
        <v>-7.9888004317905796</v>
      </c>
    </row>
    <row r="33" spans="2:10" x14ac:dyDescent="0.2">
      <c r="B33" s="89"/>
      <c r="C33" s="17" t="s">
        <v>127</v>
      </c>
      <c r="D33" s="38">
        <v>21</v>
      </c>
      <c r="E33" s="93">
        <v>37844</v>
      </c>
      <c r="F33" s="93">
        <v>42183</v>
      </c>
      <c r="G33" s="355">
        <f t="shared" si="2"/>
        <v>-10.286134224687672</v>
      </c>
      <c r="H33" s="93">
        <v>329323</v>
      </c>
      <c r="I33" s="93">
        <v>305142</v>
      </c>
      <c r="J33" s="355">
        <f t="shared" si="3"/>
        <v>7.9245072785785027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888835</v>
      </c>
      <c r="F34" s="129">
        <f>SUM(F11:F33)</f>
        <v>911947</v>
      </c>
      <c r="G34" s="357">
        <f t="shared" si="2"/>
        <v>-2.5343578080743754</v>
      </c>
      <c r="H34" s="75">
        <f>SUM(H11:H33)</f>
        <v>5723790</v>
      </c>
      <c r="I34" s="75">
        <f>SUM(I11:I33)</f>
        <v>6529032</v>
      </c>
      <c r="J34" s="357">
        <f t="shared" si="3"/>
        <v>-12.333252463764921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3973316</v>
      </c>
      <c r="F12" s="165"/>
      <c r="G12" s="166">
        <v>689</v>
      </c>
      <c r="H12" s="166">
        <v>1142929</v>
      </c>
      <c r="I12" s="166">
        <v>162070</v>
      </c>
      <c r="J12" s="166">
        <v>0</v>
      </c>
      <c r="K12" s="166">
        <v>1485985</v>
      </c>
      <c r="L12" s="166">
        <v>2591909</v>
      </c>
      <c r="M12" s="166">
        <f>E12-G12-H12+I12+J12+K12+L12</f>
        <v>7069662</v>
      </c>
    </row>
    <row r="13" spans="2:13" x14ac:dyDescent="0.2">
      <c r="B13" s="149"/>
      <c r="C13" s="137" t="s">
        <v>106</v>
      </c>
      <c r="D13" s="159">
        <v>2</v>
      </c>
      <c r="E13" s="164">
        <v>10426510</v>
      </c>
      <c r="F13" s="165"/>
      <c r="G13" s="166">
        <v>0</v>
      </c>
      <c r="H13" s="166">
        <v>24411</v>
      </c>
      <c r="I13" s="166">
        <v>0</v>
      </c>
      <c r="J13" s="166">
        <v>0</v>
      </c>
      <c r="K13" s="166">
        <v>22431</v>
      </c>
      <c r="L13" s="166">
        <v>717179</v>
      </c>
      <c r="M13" s="166">
        <f t="shared" ref="M13:M19" si="0">E13-G13-H13+I13+J13+K13+L13</f>
        <v>11141709</v>
      </c>
    </row>
    <row r="14" spans="2:13" x14ac:dyDescent="0.2">
      <c r="B14" s="149"/>
      <c r="C14" s="137" t="s">
        <v>107</v>
      </c>
      <c r="D14" s="159">
        <v>3</v>
      </c>
      <c r="E14" s="164">
        <v>1364000</v>
      </c>
      <c r="F14" s="165"/>
      <c r="G14" s="166">
        <v>0</v>
      </c>
      <c r="H14" s="166">
        <v>726286</v>
      </c>
      <c r="I14" s="166">
        <v>2210004</v>
      </c>
      <c r="J14" s="166">
        <v>0</v>
      </c>
      <c r="K14" s="166">
        <v>11807</v>
      </c>
      <c r="L14" s="166">
        <v>321618</v>
      </c>
      <c r="M14" s="166">
        <f t="shared" si="0"/>
        <v>3181143</v>
      </c>
    </row>
    <row r="15" spans="2:13" x14ac:dyDescent="0.2">
      <c r="B15" s="149"/>
      <c r="C15" s="137" t="s">
        <v>108</v>
      </c>
      <c r="D15" s="159">
        <v>4</v>
      </c>
      <c r="E15" s="164">
        <v>17655224</v>
      </c>
      <c r="F15" s="165"/>
      <c r="G15" s="166">
        <v>1153</v>
      </c>
      <c r="H15" s="166">
        <v>94354</v>
      </c>
      <c r="I15" s="166">
        <v>0</v>
      </c>
      <c r="J15" s="166">
        <v>0</v>
      </c>
      <c r="K15" s="166">
        <v>2929685</v>
      </c>
      <c r="L15" s="166">
        <v>5781468</v>
      </c>
      <c r="M15" s="166">
        <f t="shared" si="0"/>
        <v>26270870</v>
      </c>
    </row>
    <row r="16" spans="2:13" x14ac:dyDescent="0.2">
      <c r="B16" s="149"/>
      <c r="C16" s="137" t="s">
        <v>109</v>
      </c>
      <c r="D16" s="159">
        <v>5</v>
      </c>
      <c r="E16" s="164">
        <v>7951246</v>
      </c>
      <c r="F16" s="165"/>
      <c r="G16" s="166">
        <v>7862</v>
      </c>
      <c r="H16" s="166">
        <v>73681</v>
      </c>
      <c r="I16" s="166">
        <v>0</v>
      </c>
      <c r="J16" s="166">
        <v>8728</v>
      </c>
      <c r="K16" s="166">
        <v>404293</v>
      </c>
      <c r="L16" s="166">
        <v>1727568</v>
      </c>
      <c r="M16" s="166">
        <f t="shared" si="0"/>
        <v>10010292</v>
      </c>
    </row>
    <row r="17" spans="2:13" x14ac:dyDescent="0.2">
      <c r="B17" s="149"/>
      <c r="C17" s="137" t="s">
        <v>110</v>
      </c>
      <c r="D17" s="159">
        <v>6</v>
      </c>
      <c r="E17" s="164">
        <v>1185570</v>
      </c>
      <c r="F17" s="165"/>
      <c r="G17" s="166">
        <v>0</v>
      </c>
      <c r="H17" s="166">
        <v>948343</v>
      </c>
      <c r="I17" s="166">
        <v>703</v>
      </c>
      <c r="J17" s="166">
        <v>2430</v>
      </c>
      <c r="K17" s="166">
        <v>290505</v>
      </c>
      <c r="L17" s="166">
        <v>48626</v>
      </c>
      <c r="M17" s="166">
        <f t="shared" si="0"/>
        <v>579491</v>
      </c>
    </row>
    <row r="18" spans="2:13" x14ac:dyDescent="0.2">
      <c r="B18" s="149"/>
      <c r="C18" s="137" t="s">
        <v>111</v>
      </c>
      <c r="D18" s="159">
        <v>7</v>
      </c>
      <c r="E18" s="164">
        <v>2252750</v>
      </c>
      <c r="F18" s="165"/>
      <c r="G18" s="166">
        <v>289767</v>
      </c>
      <c r="H18" s="166">
        <v>85418</v>
      </c>
      <c r="I18" s="166">
        <v>0</v>
      </c>
      <c r="J18" s="166">
        <v>74405</v>
      </c>
      <c r="K18" s="166">
        <v>0</v>
      </c>
      <c r="L18" s="166">
        <v>17713</v>
      </c>
      <c r="M18" s="166">
        <f t="shared" si="0"/>
        <v>1969683</v>
      </c>
    </row>
    <row r="19" spans="2:13" x14ac:dyDescent="0.2">
      <c r="B19" s="157"/>
      <c r="C19" s="137" t="s">
        <v>112</v>
      </c>
      <c r="D19" s="159">
        <v>8</v>
      </c>
      <c r="E19" s="164">
        <v>1301285</v>
      </c>
      <c r="F19" s="165"/>
      <c r="G19" s="166">
        <v>2091</v>
      </c>
      <c r="H19" s="166">
        <v>849104</v>
      </c>
      <c r="I19" s="166">
        <v>23707</v>
      </c>
      <c r="J19" s="166">
        <v>18613</v>
      </c>
      <c r="K19" s="166">
        <v>541174</v>
      </c>
      <c r="L19" s="166">
        <v>278857</v>
      </c>
      <c r="M19" s="166">
        <f t="shared" si="0"/>
        <v>1312441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1738754</v>
      </c>
      <c r="F22" s="165"/>
      <c r="G22" s="166">
        <v>23615</v>
      </c>
      <c r="H22" s="166">
        <v>258655</v>
      </c>
      <c r="I22" s="166">
        <v>38533</v>
      </c>
      <c r="J22" s="166">
        <v>0</v>
      </c>
      <c r="K22" s="166">
        <v>164249</v>
      </c>
      <c r="L22" s="166">
        <v>611665</v>
      </c>
      <c r="M22" s="166">
        <f t="shared" ref="M22:M34" si="1">E22-G22-H22+I22+J22+K22+L22</f>
        <v>2270931</v>
      </c>
    </row>
    <row r="23" spans="2:13" x14ac:dyDescent="0.2">
      <c r="B23" s="149"/>
      <c r="C23" s="137" t="s">
        <v>115</v>
      </c>
      <c r="D23" s="159">
        <v>10</v>
      </c>
      <c r="E23" s="164">
        <v>2148923</v>
      </c>
      <c r="F23" s="165"/>
      <c r="G23" s="166">
        <v>1995083</v>
      </c>
      <c r="H23" s="166">
        <v>74635</v>
      </c>
      <c r="I23" s="166">
        <v>168812</v>
      </c>
      <c r="J23" s="166">
        <v>0</v>
      </c>
      <c r="K23" s="166">
        <v>0</v>
      </c>
      <c r="L23" s="166">
        <v>0</v>
      </c>
      <c r="M23" s="166">
        <f t="shared" si="1"/>
        <v>248017</v>
      </c>
    </row>
    <row r="24" spans="2:13" x14ac:dyDescent="0.2">
      <c r="B24" s="149"/>
      <c r="C24" s="137" t="s">
        <v>116</v>
      </c>
      <c r="D24" s="159">
        <v>11</v>
      </c>
      <c r="E24" s="164">
        <v>247712</v>
      </c>
      <c r="F24" s="165"/>
      <c r="G24" s="166">
        <v>0</v>
      </c>
      <c r="H24" s="166">
        <v>129421</v>
      </c>
      <c r="I24" s="166">
        <v>12703</v>
      </c>
      <c r="J24" s="166">
        <v>4748</v>
      </c>
      <c r="K24" s="166">
        <v>1164</v>
      </c>
      <c r="L24" s="166">
        <v>59238</v>
      </c>
      <c r="M24" s="166">
        <f t="shared" si="1"/>
        <v>196144</v>
      </c>
    </row>
    <row r="25" spans="2:13" x14ac:dyDescent="0.2">
      <c r="B25" s="149"/>
      <c r="C25" s="137" t="s">
        <v>117</v>
      </c>
      <c r="D25" s="159">
        <v>12</v>
      </c>
      <c r="E25" s="164">
        <v>36245</v>
      </c>
      <c r="F25" s="165"/>
      <c r="G25" s="166">
        <v>0</v>
      </c>
      <c r="H25" s="166">
        <v>1224</v>
      </c>
      <c r="I25" s="166">
        <v>30526</v>
      </c>
      <c r="J25" s="166">
        <v>0</v>
      </c>
      <c r="K25" s="166">
        <v>5064</v>
      </c>
      <c r="L25" s="166">
        <v>47151</v>
      </c>
      <c r="M25" s="166">
        <f t="shared" si="1"/>
        <v>117762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3673</v>
      </c>
      <c r="M26" s="166">
        <f t="shared" si="1"/>
        <v>3673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1683054</v>
      </c>
      <c r="F28" s="165"/>
      <c r="G28" s="166">
        <v>0</v>
      </c>
      <c r="H28" s="166">
        <v>24567</v>
      </c>
      <c r="I28" s="166">
        <v>0</v>
      </c>
      <c r="J28" s="166">
        <v>0</v>
      </c>
      <c r="K28" s="166">
        <v>52733</v>
      </c>
      <c r="L28" s="166">
        <v>1863904</v>
      </c>
      <c r="M28" s="166">
        <f t="shared" si="1"/>
        <v>3575124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1415</v>
      </c>
      <c r="I29" s="166">
        <v>0</v>
      </c>
      <c r="J29" s="166">
        <v>0</v>
      </c>
      <c r="K29" s="166">
        <v>0</v>
      </c>
      <c r="L29" s="166">
        <v>10617</v>
      </c>
      <c r="M29" s="166">
        <f t="shared" si="1"/>
        <v>9206</v>
      </c>
    </row>
    <row r="30" spans="2:13" x14ac:dyDescent="0.2">
      <c r="B30" s="149"/>
      <c r="C30" s="469" t="s">
        <v>287</v>
      </c>
      <c r="D30" s="159">
        <v>17</v>
      </c>
      <c r="E30" s="164">
        <v>1314477</v>
      </c>
      <c r="F30" s="170"/>
      <c r="G30" s="166">
        <v>0</v>
      </c>
      <c r="H30" s="166">
        <v>728821</v>
      </c>
      <c r="I30" s="166">
        <v>0</v>
      </c>
      <c r="J30" s="166">
        <v>146369</v>
      </c>
      <c r="K30" s="166">
        <v>19860</v>
      </c>
      <c r="L30" s="166">
        <v>448988</v>
      </c>
      <c r="M30" s="166">
        <f t="shared" si="1"/>
        <v>1200873</v>
      </c>
    </row>
    <row r="31" spans="2:13" x14ac:dyDescent="0.2">
      <c r="B31" s="149"/>
      <c r="C31" s="137" t="s">
        <v>124</v>
      </c>
      <c r="D31" s="159">
        <v>18</v>
      </c>
      <c r="E31" s="164">
        <v>1992896</v>
      </c>
      <c r="F31" s="165"/>
      <c r="G31" s="166">
        <v>0</v>
      </c>
      <c r="H31" s="166">
        <v>94693</v>
      </c>
      <c r="I31" s="166">
        <v>0</v>
      </c>
      <c r="J31" s="166">
        <v>0</v>
      </c>
      <c r="K31" s="166">
        <v>3920</v>
      </c>
      <c r="L31" s="166">
        <v>47019</v>
      </c>
      <c r="M31" s="166">
        <f t="shared" si="1"/>
        <v>1949142</v>
      </c>
    </row>
    <row r="32" spans="2:13" x14ac:dyDescent="0.2">
      <c r="B32" s="149"/>
      <c r="C32" s="137" t="s">
        <v>125</v>
      </c>
      <c r="D32" s="159">
        <v>19</v>
      </c>
      <c r="E32" s="164">
        <v>1034191</v>
      </c>
      <c r="F32" s="165"/>
      <c r="G32" s="166">
        <v>381393</v>
      </c>
      <c r="H32" s="166">
        <v>131</v>
      </c>
      <c r="I32" s="166">
        <v>0</v>
      </c>
      <c r="J32" s="166">
        <v>0</v>
      </c>
      <c r="K32" s="166">
        <v>360028</v>
      </c>
      <c r="L32" s="166">
        <v>8816</v>
      </c>
      <c r="M32" s="166">
        <f t="shared" si="1"/>
        <v>1021511</v>
      </c>
    </row>
    <row r="33" spans="2:13" x14ac:dyDescent="0.2">
      <c r="B33" s="149"/>
      <c r="C33" s="137" t="s">
        <v>126</v>
      </c>
      <c r="D33" s="159">
        <v>20</v>
      </c>
      <c r="E33" s="164">
        <v>170951</v>
      </c>
      <c r="F33" s="165"/>
      <c r="G33" s="166">
        <v>0</v>
      </c>
      <c r="H33" s="166">
        <v>136379</v>
      </c>
      <c r="I33" s="166">
        <v>0</v>
      </c>
      <c r="J33" s="166">
        <v>0</v>
      </c>
      <c r="K33" s="166">
        <v>87080</v>
      </c>
      <c r="L33" s="166">
        <v>82693</v>
      </c>
      <c r="M33" s="166">
        <f t="shared" si="1"/>
        <v>204345</v>
      </c>
    </row>
    <row r="34" spans="2:13" x14ac:dyDescent="0.2">
      <c r="B34" s="149"/>
      <c r="C34" s="137" t="s">
        <v>127</v>
      </c>
      <c r="D34" s="159">
        <v>21</v>
      </c>
      <c r="E34" s="164">
        <v>743701</v>
      </c>
      <c r="F34" s="165"/>
      <c r="G34" s="166">
        <v>337116</v>
      </c>
      <c r="H34" s="166">
        <v>329323</v>
      </c>
      <c r="I34" s="166">
        <v>673842</v>
      </c>
      <c r="J34" s="166">
        <v>0</v>
      </c>
      <c r="K34" s="166">
        <v>5</v>
      </c>
      <c r="L34" s="166">
        <v>69987</v>
      </c>
      <c r="M34" s="166">
        <f t="shared" si="1"/>
        <v>821096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57220809</v>
      </c>
      <c r="F35" s="175"/>
      <c r="G35" s="174">
        <f>SUM(G12:G34)</f>
        <v>3038769</v>
      </c>
      <c r="H35" s="174">
        <f t="shared" ref="H35:M35" si="2">SUM(H12:H34)</f>
        <v>5723790</v>
      </c>
      <c r="I35" s="174">
        <f t="shared" si="2"/>
        <v>3320900</v>
      </c>
      <c r="J35" s="174">
        <f t="shared" si="2"/>
        <v>255293</v>
      </c>
      <c r="K35" s="174">
        <f t="shared" si="2"/>
        <v>6379983</v>
      </c>
      <c r="L35" s="174">
        <f t="shared" si="2"/>
        <v>14738689</v>
      </c>
      <c r="M35" s="379">
        <f t="shared" si="2"/>
        <v>73153115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125716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20653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1114320</v>
      </c>
      <c r="F12" s="122">
        <v>0</v>
      </c>
      <c r="G12" s="122">
        <v>28699</v>
      </c>
      <c r="H12" s="122">
        <v>0</v>
      </c>
      <c r="I12" s="122"/>
      <c r="J12" s="123">
        <v>-8530</v>
      </c>
      <c r="K12" s="122">
        <v>16772</v>
      </c>
      <c r="L12" s="122">
        <f>E12-F12-G12-H12+J12-K12-M12</f>
        <v>2715</v>
      </c>
      <c r="M12" s="122">
        <v>1057604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1806115</v>
      </c>
      <c r="F13" s="122">
        <v>92719</v>
      </c>
      <c r="G13" s="122">
        <v>133540</v>
      </c>
      <c r="H13" s="122">
        <v>0</v>
      </c>
      <c r="I13" s="122"/>
      <c r="J13" s="123">
        <v>-47205</v>
      </c>
      <c r="K13" s="122">
        <v>-35687</v>
      </c>
      <c r="L13" s="122">
        <f t="shared" ref="L13:L19" si="0">E13-F13-G13-H13+J13-K13-M13</f>
        <v>-19735</v>
      </c>
      <c r="M13" s="122">
        <v>1588073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423750</v>
      </c>
      <c r="F14" s="122">
        <v>6837</v>
      </c>
      <c r="G14" s="122">
        <v>172785</v>
      </c>
      <c r="H14" s="122">
        <v>0</v>
      </c>
      <c r="I14" s="122"/>
      <c r="J14" s="123">
        <v>57292</v>
      </c>
      <c r="K14" s="122">
        <v>-19114</v>
      </c>
      <c r="L14" s="122">
        <f t="shared" si="0"/>
        <v>14112</v>
      </c>
      <c r="M14" s="122">
        <v>306422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3995442</v>
      </c>
      <c r="F15" s="122">
        <v>71108</v>
      </c>
      <c r="G15" s="122">
        <v>555121</v>
      </c>
      <c r="H15" s="122">
        <v>0</v>
      </c>
      <c r="I15" s="122"/>
      <c r="J15" s="123">
        <v>-83849</v>
      </c>
      <c r="K15" s="122">
        <v>66094</v>
      </c>
      <c r="L15" s="122">
        <f t="shared" si="0"/>
        <v>-36266</v>
      </c>
      <c r="M15" s="122">
        <v>3255536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1067750</v>
      </c>
      <c r="F16" s="122">
        <v>41972</v>
      </c>
      <c r="G16" s="122">
        <v>30467</v>
      </c>
      <c r="H16" s="122">
        <v>44416</v>
      </c>
      <c r="I16" s="122"/>
      <c r="J16" s="123">
        <v>67124</v>
      </c>
      <c r="K16" s="122">
        <v>-5095</v>
      </c>
      <c r="L16" s="122">
        <f t="shared" si="0"/>
        <v>-15352</v>
      </c>
      <c r="M16" s="122">
        <v>1038466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91194</v>
      </c>
      <c r="F17" s="122">
        <v>2969</v>
      </c>
      <c r="G17" s="122">
        <v>11723</v>
      </c>
      <c r="H17" s="122">
        <v>0</v>
      </c>
      <c r="I17" s="122"/>
      <c r="J17" s="123">
        <v>14088</v>
      </c>
      <c r="K17" s="122">
        <v>-5799</v>
      </c>
      <c r="L17" s="122">
        <f t="shared" si="0"/>
        <v>-1629</v>
      </c>
      <c r="M17" s="122">
        <v>98018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266140</v>
      </c>
      <c r="F18" s="122">
        <v>36825</v>
      </c>
      <c r="G18" s="122">
        <v>105553</v>
      </c>
      <c r="H18" s="122">
        <v>57339</v>
      </c>
      <c r="I18" s="122"/>
      <c r="J18" s="123">
        <v>-9532</v>
      </c>
      <c r="K18" s="122">
        <v>-103849</v>
      </c>
      <c r="L18" s="122">
        <f t="shared" si="0"/>
        <v>11526</v>
      </c>
      <c r="M18" s="122">
        <v>149214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156358</v>
      </c>
      <c r="F19" s="122">
        <v>95</v>
      </c>
      <c r="G19" s="122">
        <v>58480</v>
      </c>
      <c r="H19" s="122">
        <v>0</v>
      </c>
      <c r="I19" s="122"/>
      <c r="J19" s="123">
        <v>12694</v>
      </c>
      <c r="K19" s="122">
        <v>-13368</v>
      </c>
      <c r="L19" s="122">
        <f t="shared" si="0"/>
        <v>-11793</v>
      </c>
      <c r="M19" s="122">
        <v>135638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353565</v>
      </c>
      <c r="F22" s="122">
        <v>1283</v>
      </c>
      <c r="G22" s="122">
        <v>23951</v>
      </c>
      <c r="H22" s="122">
        <v>0</v>
      </c>
      <c r="I22" s="122"/>
      <c r="J22" s="123">
        <v>0</v>
      </c>
      <c r="K22" s="122">
        <v>5627</v>
      </c>
      <c r="L22" s="122">
        <f t="shared" ref="L22:L34" si="1">E22-F22-G22-H22+J22-K22-M22</f>
        <v>-3722</v>
      </c>
      <c r="M22" s="122">
        <v>326426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29738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-369</v>
      </c>
      <c r="L23" s="122">
        <f t="shared" si="1"/>
        <v>-415</v>
      </c>
      <c r="M23" s="122">
        <v>30522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28194</v>
      </c>
      <c r="F24" s="122">
        <v>3111</v>
      </c>
      <c r="G24" s="122">
        <v>4075</v>
      </c>
      <c r="H24" s="122">
        <v>0</v>
      </c>
      <c r="I24" s="122"/>
      <c r="J24" s="123">
        <v>0</v>
      </c>
      <c r="K24" s="122">
        <v>-373</v>
      </c>
      <c r="L24" s="122">
        <f t="shared" si="1"/>
        <v>-1923</v>
      </c>
      <c r="M24" s="122">
        <v>23304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15147</v>
      </c>
      <c r="F25" s="122">
        <v>1752</v>
      </c>
      <c r="G25" s="122">
        <v>2124</v>
      </c>
      <c r="H25" s="122">
        <v>0</v>
      </c>
      <c r="I25" s="122"/>
      <c r="J25" s="123">
        <v>-32</v>
      </c>
      <c r="K25" s="122">
        <v>-781</v>
      </c>
      <c r="L25" s="122">
        <f t="shared" si="1"/>
        <v>257</v>
      </c>
      <c r="M25" s="122">
        <v>11763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636</v>
      </c>
      <c r="F26" s="122">
        <v>0</v>
      </c>
      <c r="G26" s="122">
        <v>224</v>
      </c>
      <c r="H26" s="122">
        <v>0</v>
      </c>
      <c r="I26" s="122"/>
      <c r="J26" s="123">
        <v>0</v>
      </c>
      <c r="K26" s="122">
        <v>-19</v>
      </c>
      <c r="L26" s="122">
        <f t="shared" si="1"/>
        <v>6</v>
      </c>
      <c r="M26" s="122">
        <v>425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385158</v>
      </c>
      <c r="F28" s="122">
        <v>25685</v>
      </c>
      <c r="G28" s="122">
        <v>7455</v>
      </c>
      <c r="H28" s="122">
        <v>0</v>
      </c>
      <c r="I28" s="122"/>
      <c r="J28" s="123">
        <v>-2</v>
      </c>
      <c r="K28" s="122">
        <v>29829</v>
      </c>
      <c r="L28" s="122">
        <f t="shared" si="1"/>
        <v>2146</v>
      </c>
      <c r="M28" s="122">
        <v>320041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1066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-85</v>
      </c>
      <c r="L29" s="122">
        <f t="shared" si="1"/>
        <v>-180</v>
      </c>
      <c r="M29" s="122">
        <v>1330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205417</v>
      </c>
      <c r="F30" s="122">
        <v>44825</v>
      </c>
      <c r="G30" s="122">
        <v>88597</v>
      </c>
      <c r="H30" s="122">
        <v>0</v>
      </c>
      <c r="I30" s="122"/>
      <c r="J30" s="123">
        <v>-7841</v>
      </c>
      <c r="K30" s="122">
        <v>1748</v>
      </c>
      <c r="L30" s="122">
        <f t="shared" si="1"/>
        <v>-7243</v>
      </c>
      <c r="M30" s="122">
        <v>69649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372064</v>
      </c>
      <c r="F31" s="122">
        <v>19342</v>
      </c>
      <c r="G31" s="122">
        <v>151076</v>
      </c>
      <c r="H31" s="122">
        <v>0</v>
      </c>
      <c r="I31" s="122"/>
      <c r="J31" s="123">
        <v>6542</v>
      </c>
      <c r="K31" s="122">
        <v>-12154</v>
      </c>
      <c r="L31" s="122">
        <f t="shared" si="1"/>
        <v>-7779</v>
      </c>
      <c r="M31" s="122">
        <v>228121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114495</v>
      </c>
      <c r="F32" s="122">
        <v>328</v>
      </c>
      <c r="G32" s="122">
        <v>59254</v>
      </c>
      <c r="H32" s="122">
        <v>0</v>
      </c>
      <c r="I32" s="122"/>
      <c r="J32" s="123">
        <v>0</v>
      </c>
      <c r="K32" s="122">
        <v>-8912</v>
      </c>
      <c r="L32" s="122">
        <f t="shared" si="1"/>
        <v>-10</v>
      </c>
      <c r="M32" s="122">
        <v>63835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22518</v>
      </c>
      <c r="F33" s="122">
        <v>5257</v>
      </c>
      <c r="G33" s="122">
        <v>11402</v>
      </c>
      <c r="H33" s="122">
        <v>0</v>
      </c>
      <c r="I33" s="122"/>
      <c r="J33" s="123">
        <v>499</v>
      </c>
      <c r="K33" s="122">
        <v>5844</v>
      </c>
      <c r="L33" s="122">
        <f t="shared" si="1"/>
        <v>-7911</v>
      </c>
      <c r="M33" s="122">
        <v>8425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141653</v>
      </c>
      <c r="F34" s="122">
        <v>0</v>
      </c>
      <c r="G34" s="122">
        <v>10557</v>
      </c>
      <c r="H34" s="122">
        <v>0</v>
      </c>
      <c r="I34" s="122"/>
      <c r="J34" s="123">
        <v>-1248</v>
      </c>
      <c r="K34" s="122">
        <v>8007</v>
      </c>
      <c r="L34" s="122">
        <f t="shared" si="1"/>
        <v>-5936</v>
      </c>
      <c r="M34" s="122">
        <v>127777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10590720</v>
      </c>
      <c r="F35" s="127">
        <f>SUM(F12:F34)</f>
        <v>354109</v>
      </c>
      <c r="G35" s="127">
        <f>SUM(G12:G34)</f>
        <v>1455083</v>
      </c>
      <c r="H35" s="127">
        <f>SUM(H12:H34)</f>
        <v>101755</v>
      </c>
      <c r="I35" s="127"/>
      <c r="J35" s="128">
        <f>SUM(J12:J34)</f>
        <v>0</v>
      </c>
      <c r="K35" s="129">
        <f>SUM(K12:K34)</f>
        <v>-71684</v>
      </c>
      <c r="L35" s="129">
        <f>SUM(L12:L34)</f>
        <v>-89132</v>
      </c>
      <c r="M35" s="127">
        <f>SUM(M12:M34)</f>
        <v>8840589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507544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38406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8294639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28699</v>
      </c>
      <c r="F11" s="93">
        <v>53049</v>
      </c>
      <c r="G11" s="355">
        <f t="shared" ref="G11:G18" si="0">IF(AND(F11&gt; 0,E11&gt;0,E11&lt;=F11*6),E11/F11*100-100,"-")</f>
        <v>-45.900959490282567</v>
      </c>
      <c r="H11" s="93">
        <v>240358</v>
      </c>
      <c r="I11" s="93">
        <v>256407</v>
      </c>
      <c r="J11" s="355">
        <f t="shared" ref="J11:J18" si="1">IF(AND(I11&gt; 0,H11&gt;0,H11&lt;=I11*6),H11/I11*100-100,"-")</f>
        <v>-6.259189491706536</v>
      </c>
    </row>
    <row r="12" spans="2:14" x14ac:dyDescent="0.2">
      <c r="B12" s="89"/>
      <c r="C12" s="17" t="s">
        <v>106</v>
      </c>
      <c r="D12" s="38">
        <v>2</v>
      </c>
      <c r="E12" s="93">
        <v>226259</v>
      </c>
      <c r="F12" s="93">
        <v>250923</v>
      </c>
      <c r="G12" s="355">
        <f t="shared" si="0"/>
        <v>-9.82931018679038</v>
      </c>
      <c r="H12" s="93">
        <v>1792732</v>
      </c>
      <c r="I12" s="93">
        <v>1566065</v>
      </c>
      <c r="J12" s="355">
        <f t="shared" si="1"/>
        <v>14.473664886195664</v>
      </c>
    </row>
    <row r="13" spans="2:14" x14ac:dyDescent="0.2">
      <c r="B13" s="89"/>
      <c r="C13" s="17" t="s">
        <v>107</v>
      </c>
      <c r="D13" s="38">
        <v>3</v>
      </c>
      <c r="E13" s="93">
        <v>179622</v>
      </c>
      <c r="F13" s="93">
        <v>183565</v>
      </c>
      <c r="G13" s="355">
        <f t="shared" si="0"/>
        <v>-2.1480129654345888</v>
      </c>
      <c r="H13" s="93">
        <v>1421084</v>
      </c>
      <c r="I13" s="93">
        <v>1238375</v>
      </c>
      <c r="J13" s="355">
        <f t="shared" si="1"/>
        <v>14.753931563540917</v>
      </c>
    </row>
    <row r="14" spans="2:14" x14ac:dyDescent="0.2">
      <c r="B14" s="89"/>
      <c r="C14" s="17" t="s">
        <v>108</v>
      </c>
      <c r="D14" s="38">
        <v>4</v>
      </c>
      <c r="E14" s="93">
        <v>626229</v>
      </c>
      <c r="F14" s="93">
        <v>584406</v>
      </c>
      <c r="G14" s="355">
        <f t="shared" si="0"/>
        <v>7.1564973665568061</v>
      </c>
      <c r="H14" s="93">
        <v>3958072</v>
      </c>
      <c r="I14" s="93">
        <v>3630340</v>
      </c>
      <c r="J14" s="355">
        <f t="shared" si="1"/>
        <v>9.0275841932160574</v>
      </c>
    </row>
    <row r="15" spans="2:14" x14ac:dyDescent="0.2">
      <c r="B15" s="89"/>
      <c r="C15" s="17" t="s">
        <v>109</v>
      </c>
      <c r="D15" s="38">
        <v>5</v>
      </c>
      <c r="E15" s="93">
        <v>72439</v>
      </c>
      <c r="F15" s="93">
        <v>99357</v>
      </c>
      <c r="G15" s="355">
        <f t="shared" si="0"/>
        <v>-27.092202864418212</v>
      </c>
      <c r="H15" s="93">
        <v>785252</v>
      </c>
      <c r="I15" s="93">
        <v>572115</v>
      </c>
      <c r="J15" s="355">
        <f t="shared" si="1"/>
        <v>37.254223364183787</v>
      </c>
    </row>
    <row r="16" spans="2:14" x14ac:dyDescent="0.2">
      <c r="B16" s="89"/>
      <c r="C16" s="17" t="s">
        <v>110</v>
      </c>
      <c r="D16" s="38">
        <v>6</v>
      </c>
      <c r="E16" s="93">
        <v>14692</v>
      </c>
      <c r="F16" s="93">
        <v>11216</v>
      </c>
      <c r="G16" s="355">
        <f t="shared" si="0"/>
        <v>30.991440798858775</v>
      </c>
      <c r="H16" s="93">
        <v>70322</v>
      </c>
      <c r="I16" s="93">
        <v>64367</v>
      </c>
      <c r="J16" s="355">
        <f t="shared" si="1"/>
        <v>9.2516351546599935</v>
      </c>
    </row>
    <row r="17" spans="2:10" x14ac:dyDescent="0.2">
      <c r="B17" s="89"/>
      <c r="C17" s="17" t="s">
        <v>111</v>
      </c>
      <c r="D17" s="38">
        <v>7</v>
      </c>
      <c r="E17" s="93">
        <v>142378</v>
      </c>
      <c r="F17" s="93">
        <v>75635</v>
      </c>
      <c r="G17" s="355">
        <f t="shared" si="0"/>
        <v>88.24353804455609</v>
      </c>
      <c r="H17" s="93">
        <v>922362</v>
      </c>
      <c r="I17" s="93">
        <v>775203</v>
      </c>
      <c r="J17" s="355">
        <f t="shared" si="1"/>
        <v>18.983285668399105</v>
      </c>
    </row>
    <row r="18" spans="2:10" x14ac:dyDescent="0.2">
      <c r="B18" s="105"/>
      <c r="C18" s="17" t="s">
        <v>112</v>
      </c>
      <c r="D18" s="38">
        <v>8</v>
      </c>
      <c r="E18" s="93">
        <v>58575</v>
      </c>
      <c r="F18" s="93">
        <v>72054</v>
      </c>
      <c r="G18" s="355">
        <f t="shared" si="0"/>
        <v>-18.706803230910154</v>
      </c>
      <c r="H18" s="93">
        <v>549686</v>
      </c>
      <c r="I18" s="93">
        <v>801187</v>
      </c>
      <c r="J18" s="355">
        <f t="shared" si="1"/>
        <v>-31.391048531741035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25234</v>
      </c>
      <c r="F21" s="93">
        <v>23231</v>
      </c>
      <c r="G21" s="355">
        <f t="shared" ref="G21:G34" si="2">IF(AND(F21&gt; 0,E21&gt;0,E21&lt;=F21*6),E21/F21*100-100,"-")</f>
        <v>8.62209978046576</v>
      </c>
      <c r="H21" s="93">
        <v>125870</v>
      </c>
      <c r="I21" s="93">
        <v>139649</v>
      </c>
      <c r="J21" s="355">
        <f t="shared" ref="J21:J34" si="3">IF(AND(I21&gt; 0,H21&gt;0,H21&lt;=I21*6),H21/I21*100-100,"-")</f>
        <v>-9.866880536201478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7186</v>
      </c>
      <c r="F23" s="93">
        <v>41385</v>
      </c>
      <c r="G23" s="355">
        <f t="shared" si="2"/>
        <v>-82.636220852966048</v>
      </c>
      <c r="H23" s="93">
        <v>76554</v>
      </c>
      <c r="I23" s="93">
        <v>147395</v>
      </c>
      <c r="J23" s="355">
        <f t="shared" si="3"/>
        <v>-48.06201024458089</v>
      </c>
    </row>
    <row r="24" spans="2:10" x14ac:dyDescent="0.2">
      <c r="B24" s="89"/>
      <c r="C24" s="17" t="s">
        <v>117</v>
      </c>
      <c r="D24" s="38">
        <v>12</v>
      </c>
      <c r="E24" s="93">
        <v>3876</v>
      </c>
      <c r="F24" s="93">
        <v>3423</v>
      </c>
      <c r="G24" s="355">
        <f t="shared" si="2"/>
        <v>13.234005258545139</v>
      </c>
      <c r="H24" s="93">
        <v>41093</v>
      </c>
      <c r="I24" s="93">
        <v>68398</v>
      </c>
      <c r="J24" s="355">
        <f t="shared" si="3"/>
        <v>-39.920757916898154</v>
      </c>
    </row>
    <row r="25" spans="2:10" x14ac:dyDescent="0.2">
      <c r="B25" s="89"/>
      <c r="C25" s="17" t="s">
        <v>118</v>
      </c>
      <c r="D25" s="38">
        <v>13</v>
      </c>
      <c r="E25" s="93">
        <v>224</v>
      </c>
      <c r="F25" s="93">
        <v>168</v>
      </c>
      <c r="G25" s="355">
        <f t="shared" si="2"/>
        <v>33.333333333333314</v>
      </c>
      <c r="H25" s="93">
        <v>858</v>
      </c>
      <c r="I25" s="93">
        <v>1338</v>
      </c>
      <c r="J25" s="355">
        <f t="shared" si="3"/>
        <v>-35.874439461883412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33140</v>
      </c>
      <c r="F27" s="93">
        <v>135387</v>
      </c>
      <c r="G27" s="355">
        <f t="shared" si="2"/>
        <v>-75.522022055293348</v>
      </c>
      <c r="H27" s="93">
        <v>477229</v>
      </c>
      <c r="I27" s="93">
        <v>744837</v>
      </c>
      <c r="J27" s="355">
        <f t="shared" si="3"/>
        <v>-35.928397756824651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14</v>
      </c>
      <c r="G28" s="355">
        <f t="shared" si="2"/>
        <v>-92.857142857142861</v>
      </c>
      <c r="H28" s="93">
        <v>15</v>
      </c>
      <c r="I28" s="93">
        <v>71</v>
      </c>
      <c r="J28" s="355">
        <f t="shared" si="3"/>
        <v>-78.873239436619713</v>
      </c>
    </row>
    <row r="29" spans="2:10" x14ac:dyDescent="0.2">
      <c r="B29" s="89"/>
      <c r="C29" s="17" t="s">
        <v>122</v>
      </c>
      <c r="D29" s="38">
        <v>17</v>
      </c>
      <c r="E29" s="93">
        <v>133422</v>
      </c>
      <c r="F29" s="93">
        <v>140715</v>
      </c>
      <c r="G29" s="355">
        <f t="shared" si="2"/>
        <v>-5.1828163308815647</v>
      </c>
      <c r="H29" s="93">
        <v>823281</v>
      </c>
      <c r="I29" s="93">
        <v>927050</v>
      </c>
      <c r="J29" s="355">
        <f t="shared" si="3"/>
        <v>-11.193463135753206</v>
      </c>
    </row>
    <row r="30" spans="2:10" x14ac:dyDescent="0.2">
      <c r="B30" s="89"/>
      <c r="C30" s="17" t="s">
        <v>124</v>
      </c>
      <c r="D30" s="38">
        <v>18</v>
      </c>
      <c r="E30" s="93">
        <v>170418</v>
      </c>
      <c r="F30" s="93">
        <v>166527</v>
      </c>
      <c r="G30" s="355">
        <f t="shared" si="2"/>
        <v>2.3365580356338569</v>
      </c>
      <c r="H30" s="93">
        <v>946138</v>
      </c>
      <c r="I30" s="93">
        <v>999505</v>
      </c>
      <c r="J30" s="355">
        <f t="shared" si="3"/>
        <v>-5.3393429747725065</v>
      </c>
    </row>
    <row r="31" spans="2:10" x14ac:dyDescent="0.2">
      <c r="B31" s="89"/>
      <c r="C31" s="17" t="s">
        <v>125</v>
      </c>
      <c r="D31" s="38">
        <v>19</v>
      </c>
      <c r="E31" s="93">
        <v>59582</v>
      </c>
      <c r="F31" s="93">
        <v>72744</v>
      </c>
      <c r="G31" s="355">
        <f t="shared" si="2"/>
        <v>-18.093588474650829</v>
      </c>
      <c r="H31" s="93">
        <v>491750</v>
      </c>
      <c r="I31" s="93">
        <v>452966</v>
      </c>
      <c r="J31" s="355">
        <f t="shared" si="3"/>
        <v>8.5622320439061639</v>
      </c>
    </row>
    <row r="32" spans="2:10" x14ac:dyDescent="0.2">
      <c r="B32" s="89"/>
      <c r="C32" s="17" t="s">
        <v>126</v>
      </c>
      <c r="D32" s="38">
        <v>20</v>
      </c>
      <c r="E32" s="93">
        <v>16659</v>
      </c>
      <c r="F32" s="93">
        <v>17082</v>
      </c>
      <c r="G32" s="355">
        <f t="shared" si="2"/>
        <v>-2.47629083245522</v>
      </c>
      <c r="H32" s="93">
        <v>126761</v>
      </c>
      <c r="I32" s="93">
        <v>131748</v>
      </c>
      <c r="J32" s="355">
        <f t="shared" si="3"/>
        <v>-3.7852567021890309</v>
      </c>
    </row>
    <row r="33" spans="2:10" x14ac:dyDescent="0.2">
      <c r="B33" s="89"/>
      <c r="C33" s="17" t="s">
        <v>127</v>
      </c>
      <c r="D33" s="38">
        <v>21</v>
      </c>
      <c r="E33" s="93">
        <v>10557</v>
      </c>
      <c r="F33" s="93">
        <v>6035</v>
      </c>
      <c r="G33" s="355">
        <f t="shared" si="2"/>
        <v>74.929577464788736</v>
      </c>
      <c r="H33" s="93">
        <v>70881</v>
      </c>
      <c r="I33" s="93">
        <v>74049</v>
      </c>
      <c r="J33" s="355">
        <f t="shared" si="3"/>
        <v>-4.2782481870113003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1809192</v>
      </c>
      <c r="F34" s="129">
        <f>SUM(F11:F33)</f>
        <v>1936916</v>
      </c>
      <c r="G34" s="357">
        <f t="shared" si="2"/>
        <v>-6.594194069334975</v>
      </c>
      <c r="H34" s="75">
        <f>SUM(H11:H33)</f>
        <v>12920298</v>
      </c>
      <c r="I34" s="75">
        <f>SUM(I11:I33)</f>
        <v>12591065</v>
      </c>
      <c r="J34" s="357">
        <f t="shared" si="3"/>
        <v>2.6148145530183484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44416</v>
      </c>
      <c r="F15" s="93">
        <v>61773</v>
      </c>
      <c r="G15" s="355">
        <f t="shared" si="0"/>
        <v>-28.098036358927033</v>
      </c>
      <c r="H15" s="93">
        <v>302678</v>
      </c>
      <c r="I15" s="93">
        <v>405682</v>
      </c>
      <c r="J15" s="355">
        <f t="shared" si="1"/>
        <v>-25.390330357274919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57339</v>
      </c>
      <c r="F17" s="93">
        <v>48568</v>
      </c>
      <c r="G17" s="355">
        <f t="shared" si="0"/>
        <v>18.059215944654909</v>
      </c>
      <c r="H17" s="93">
        <v>469187</v>
      </c>
      <c r="I17" s="93">
        <v>431243</v>
      </c>
      <c r="J17" s="355">
        <f t="shared" si="1"/>
        <v>8.7987515159666287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101755</v>
      </c>
      <c r="F34" s="129">
        <f>SUM(F11:F33)</f>
        <v>110341</v>
      </c>
      <c r="G34" s="357">
        <f t="shared" si="2"/>
        <v>-7.7813324149681478</v>
      </c>
      <c r="H34" s="75">
        <f>SUM(H11:H33)</f>
        <v>771865</v>
      </c>
      <c r="I34" s="75">
        <f>SUM(I11:I33)</f>
        <v>836925</v>
      </c>
      <c r="J34" s="357">
        <f t="shared" si="3"/>
        <v>-7.7736953729426119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1057604</v>
      </c>
      <c r="F11" s="123"/>
      <c r="G11" s="123">
        <v>883367</v>
      </c>
      <c r="H11" s="355">
        <f>IF(AND(G11&gt; 0,E11&gt;0,E11&lt;=G11*6),E11/G11*100-100,"-")</f>
        <v>19.724191644016599</v>
      </c>
      <c r="I11" s="187">
        <v>6764598</v>
      </c>
      <c r="J11" s="123"/>
      <c r="K11" s="123">
        <v>6574117</v>
      </c>
      <c r="L11" s="355">
        <f t="shared" ref="L11:L18" si="0">IF(AND(K11&gt; 0,I11&gt;0,I11&lt;=K11*6),I11/K11*100-100,"-")</f>
        <v>2.8974385457392913</v>
      </c>
    </row>
    <row r="12" spans="1:14" x14ac:dyDescent="0.2">
      <c r="B12" s="89"/>
      <c r="C12" s="17" t="s">
        <v>106</v>
      </c>
      <c r="D12" s="38">
        <v>2</v>
      </c>
      <c r="E12" s="371">
        <v>1588073</v>
      </c>
      <c r="F12" s="195" t="s">
        <v>123</v>
      </c>
      <c r="G12" s="123">
        <v>1615583</v>
      </c>
      <c r="H12" s="355">
        <f t="shared" ref="H12:H18" si="1">IF(AND(G12&gt; 0,E12&gt;0,E12&lt;=G12*6),E12/G12*100-100,"-")</f>
        <v>-1.7027908810627537</v>
      </c>
      <c r="I12" s="187">
        <v>9326861</v>
      </c>
      <c r="J12" s="196" t="s">
        <v>168</v>
      </c>
      <c r="K12" s="123">
        <v>10311954</v>
      </c>
      <c r="L12" s="355">
        <f t="shared" si="0"/>
        <v>-9.5529227535344035</v>
      </c>
    </row>
    <row r="13" spans="1:14" x14ac:dyDescent="0.2">
      <c r="B13" s="89"/>
      <c r="C13" s="17" t="s">
        <v>107</v>
      </c>
      <c r="D13" s="38">
        <v>3</v>
      </c>
      <c r="E13" s="371">
        <v>306422</v>
      </c>
      <c r="F13" s="123"/>
      <c r="G13" s="123">
        <v>280274</v>
      </c>
      <c r="H13" s="355">
        <f t="shared" si="1"/>
        <v>9.3294419032803546</v>
      </c>
      <c r="I13" s="187">
        <v>2058003</v>
      </c>
      <c r="J13" s="197"/>
      <c r="K13" s="123">
        <v>2000106</v>
      </c>
      <c r="L13" s="355">
        <f t="shared" si="0"/>
        <v>2.894696581081206</v>
      </c>
    </row>
    <row r="14" spans="1:14" x14ac:dyDescent="0.2">
      <c r="B14" s="89"/>
      <c r="C14" s="17" t="s">
        <v>108</v>
      </c>
      <c r="D14" s="38">
        <v>4</v>
      </c>
      <c r="E14" s="371">
        <v>3255536</v>
      </c>
      <c r="F14" s="123"/>
      <c r="G14" s="123">
        <v>3409510</v>
      </c>
      <c r="H14" s="355">
        <f t="shared" si="1"/>
        <v>-4.5160154978281355</v>
      </c>
      <c r="I14" s="187">
        <v>20067376</v>
      </c>
      <c r="J14" s="197"/>
      <c r="K14" s="123">
        <v>21991469</v>
      </c>
      <c r="L14" s="355">
        <f t="shared" si="0"/>
        <v>-8.7492700010172229</v>
      </c>
    </row>
    <row r="15" spans="1:14" x14ac:dyDescent="0.2">
      <c r="B15" s="89"/>
      <c r="C15" s="17" t="s">
        <v>109</v>
      </c>
      <c r="D15" s="38">
        <v>5</v>
      </c>
      <c r="E15" s="371">
        <v>1038466</v>
      </c>
      <c r="F15" s="195" t="s">
        <v>167</v>
      </c>
      <c r="G15" s="123">
        <v>1356563</v>
      </c>
      <c r="H15" s="355">
        <f t="shared" si="1"/>
        <v>-23.448745100669854</v>
      </c>
      <c r="I15" s="187">
        <v>10627749</v>
      </c>
      <c r="J15" s="195" t="s">
        <v>352</v>
      </c>
      <c r="K15" s="123">
        <v>8958099</v>
      </c>
      <c r="L15" s="355">
        <f t="shared" si="0"/>
        <v>18.638441035313406</v>
      </c>
    </row>
    <row r="16" spans="1:14" x14ac:dyDescent="0.2">
      <c r="B16" s="89"/>
      <c r="C16" s="17" t="s">
        <v>110</v>
      </c>
      <c r="D16" s="38">
        <v>6</v>
      </c>
      <c r="E16" s="371">
        <v>98018</v>
      </c>
      <c r="F16" s="123"/>
      <c r="G16" s="123">
        <v>35257</v>
      </c>
      <c r="H16" s="355">
        <f t="shared" si="1"/>
        <v>178.01004055932157</v>
      </c>
      <c r="I16" s="187">
        <v>616176</v>
      </c>
      <c r="J16" s="197"/>
      <c r="K16" s="123">
        <v>259298</v>
      </c>
      <c r="L16" s="355">
        <f t="shared" si="0"/>
        <v>137.63237664771805</v>
      </c>
    </row>
    <row r="17" spans="2:12" x14ac:dyDescent="0.2">
      <c r="B17" s="89"/>
      <c r="C17" s="17" t="s">
        <v>111</v>
      </c>
      <c r="D17" s="38">
        <v>7</v>
      </c>
      <c r="E17" s="371">
        <v>149214</v>
      </c>
      <c r="F17" s="195" t="s">
        <v>166</v>
      </c>
      <c r="G17" s="123">
        <v>153844</v>
      </c>
      <c r="H17" s="355">
        <f t="shared" si="1"/>
        <v>-3.0095421335898749</v>
      </c>
      <c r="I17" s="187">
        <v>495248</v>
      </c>
      <c r="J17" s="196" t="s">
        <v>353</v>
      </c>
      <c r="K17" s="123">
        <v>1043958</v>
      </c>
      <c r="L17" s="355">
        <f t="shared" si="0"/>
        <v>-52.560543623402474</v>
      </c>
    </row>
    <row r="18" spans="2:12" x14ac:dyDescent="0.2">
      <c r="B18" s="105"/>
      <c r="C18" s="17" t="s">
        <v>112</v>
      </c>
      <c r="D18" s="38">
        <v>8</v>
      </c>
      <c r="E18" s="371">
        <v>135638</v>
      </c>
      <c r="F18" s="123"/>
      <c r="G18" s="123">
        <v>102052</v>
      </c>
      <c r="H18" s="355">
        <f t="shared" si="1"/>
        <v>32.910672990240272</v>
      </c>
      <c r="I18" s="187">
        <v>886883</v>
      </c>
      <c r="J18" s="197"/>
      <c r="K18" s="123">
        <v>740311</v>
      </c>
      <c r="L18" s="355">
        <f t="shared" si="0"/>
        <v>19.798706219413191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326426</v>
      </c>
      <c r="F21" s="123"/>
      <c r="G21" s="123">
        <v>397491</v>
      </c>
      <c r="H21" s="355">
        <f t="shared" ref="H21:H36" si="2">IF(AND(G21&gt; 0,E21&gt;0,E21&lt;=G21*6),E21/G21*100-100,"-")</f>
        <v>-17.87839221516964</v>
      </c>
      <c r="I21" s="187">
        <v>2104185</v>
      </c>
      <c r="J21" s="123"/>
      <c r="K21" s="123">
        <v>2387274</v>
      </c>
      <c r="L21" s="355">
        <f t="shared" ref="L21:L36" si="3">IF(AND(K21&gt; 0,I21&gt;0,I21&lt;=K21*6),I21/K21*100-100,"-")</f>
        <v>-11.858253388593013</v>
      </c>
    </row>
    <row r="22" spans="2:12" x14ac:dyDescent="0.2">
      <c r="B22" s="89"/>
      <c r="C22" s="17" t="s">
        <v>115</v>
      </c>
      <c r="D22" s="38">
        <v>10</v>
      </c>
      <c r="E22" s="371">
        <v>30522</v>
      </c>
      <c r="F22" s="123"/>
      <c r="G22" s="123">
        <v>36254</v>
      </c>
      <c r="H22" s="355">
        <f t="shared" si="2"/>
        <v>-15.810669167540141</v>
      </c>
      <c r="I22" s="187">
        <v>243442</v>
      </c>
      <c r="J22" s="197"/>
      <c r="K22" s="123">
        <v>250817</v>
      </c>
      <c r="L22" s="355">
        <f t="shared" si="3"/>
        <v>-2.9403908028562569</v>
      </c>
    </row>
    <row r="23" spans="2:12" x14ac:dyDescent="0.2">
      <c r="B23" s="89"/>
      <c r="C23" s="17" t="s">
        <v>116</v>
      </c>
      <c r="D23" s="38">
        <v>11</v>
      </c>
      <c r="E23" s="371">
        <v>23304</v>
      </c>
      <c r="F23" s="123"/>
      <c r="G23" s="123">
        <v>23628</v>
      </c>
      <c r="H23" s="355">
        <f t="shared" si="2"/>
        <v>-1.3712544438801473</v>
      </c>
      <c r="I23" s="187">
        <v>105771</v>
      </c>
      <c r="J23" s="197"/>
      <c r="K23" s="123">
        <v>100789</v>
      </c>
      <c r="L23" s="355">
        <f t="shared" si="3"/>
        <v>4.9429997321136341</v>
      </c>
    </row>
    <row r="24" spans="2:12" x14ac:dyDescent="0.2">
      <c r="B24" s="89"/>
      <c r="C24" s="17" t="s">
        <v>117</v>
      </c>
      <c r="D24" s="38">
        <v>12</v>
      </c>
      <c r="E24" s="371">
        <v>11763</v>
      </c>
      <c r="F24" s="123"/>
      <c r="G24" s="123">
        <v>15828</v>
      </c>
      <c r="H24" s="355">
        <f t="shared" si="2"/>
        <v>-25.682335102350265</v>
      </c>
      <c r="I24" s="187">
        <v>75045</v>
      </c>
      <c r="J24" s="197"/>
      <c r="K24" s="123">
        <v>82473</v>
      </c>
      <c r="L24" s="355">
        <f t="shared" si="3"/>
        <v>-9.0065839729365962</v>
      </c>
    </row>
    <row r="25" spans="2:12" x14ac:dyDescent="0.2">
      <c r="B25" s="89"/>
      <c r="C25" s="17" t="s">
        <v>118</v>
      </c>
      <c r="D25" s="38">
        <v>13</v>
      </c>
      <c r="E25" s="371">
        <v>425</v>
      </c>
      <c r="F25" s="123"/>
      <c r="G25" s="123">
        <v>904</v>
      </c>
      <c r="H25" s="355">
        <f t="shared" si="2"/>
        <v>-52.986725663716818</v>
      </c>
      <c r="I25" s="187">
        <v>3368</v>
      </c>
      <c r="J25" s="197"/>
      <c r="K25" s="123">
        <v>4690</v>
      </c>
      <c r="L25" s="355">
        <f t="shared" si="3"/>
        <v>-28.187633262260121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320041</v>
      </c>
      <c r="F27" s="123"/>
      <c r="G27" s="123">
        <v>885718</v>
      </c>
      <c r="H27" s="355">
        <f t="shared" si="2"/>
        <v>-63.866490237299004</v>
      </c>
      <c r="I27" s="187">
        <v>3028600</v>
      </c>
      <c r="J27" s="197"/>
      <c r="K27" s="123">
        <v>5920146</v>
      </c>
      <c r="L27" s="355">
        <f t="shared" si="3"/>
        <v>-48.842477871322764</v>
      </c>
    </row>
    <row r="28" spans="2:12" x14ac:dyDescent="0.2">
      <c r="B28" s="89"/>
      <c r="C28" s="17" t="s">
        <v>121</v>
      </c>
      <c r="D28" s="38">
        <v>16</v>
      </c>
      <c r="E28" s="371">
        <v>1330</v>
      </c>
      <c r="F28" s="123"/>
      <c r="G28" s="123">
        <v>1759</v>
      </c>
      <c r="H28" s="355">
        <f t="shared" si="2"/>
        <v>-24.38885730528709</v>
      </c>
      <c r="I28" s="187">
        <v>9809</v>
      </c>
      <c r="J28" s="197"/>
      <c r="K28" s="123">
        <v>10987</v>
      </c>
      <c r="L28" s="355">
        <f t="shared" si="3"/>
        <v>-10.721762082461098</v>
      </c>
    </row>
    <row r="29" spans="2:12" x14ac:dyDescent="0.2">
      <c r="B29" s="89"/>
      <c r="C29" s="17" t="s">
        <v>122</v>
      </c>
      <c r="D29" s="38">
        <v>17</v>
      </c>
      <c r="E29" s="371">
        <v>69649</v>
      </c>
      <c r="F29" s="123"/>
      <c r="G29" s="123">
        <v>97406</v>
      </c>
      <c r="H29" s="355">
        <f t="shared" si="2"/>
        <v>-28.496191199720755</v>
      </c>
      <c r="I29" s="187">
        <v>450060</v>
      </c>
      <c r="J29" s="197"/>
      <c r="K29" s="123">
        <v>582420</v>
      </c>
      <c r="L29" s="355">
        <f t="shared" si="3"/>
        <v>-22.725867930359527</v>
      </c>
    </row>
    <row r="30" spans="2:12" x14ac:dyDescent="0.2">
      <c r="B30" s="89"/>
      <c r="C30" s="17" t="s">
        <v>124</v>
      </c>
      <c r="D30" s="38">
        <v>18</v>
      </c>
      <c r="E30" s="371">
        <v>228121</v>
      </c>
      <c r="F30" s="123"/>
      <c r="G30" s="123">
        <v>260215</v>
      </c>
      <c r="H30" s="355">
        <f t="shared" si="2"/>
        <v>-12.33364717637339</v>
      </c>
      <c r="I30" s="187">
        <v>1067766</v>
      </c>
      <c r="J30" s="197"/>
      <c r="K30" s="123">
        <v>1011640</v>
      </c>
      <c r="L30" s="355">
        <f t="shared" si="3"/>
        <v>5.548021035150839</v>
      </c>
    </row>
    <row r="31" spans="2:12" x14ac:dyDescent="0.2">
      <c r="B31" s="89"/>
      <c r="C31" s="17" t="s">
        <v>125</v>
      </c>
      <c r="D31" s="38">
        <v>19</v>
      </c>
      <c r="E31" s="371">
        <v>63835</v>
      </c>
      <c r="F31" s="123"/>
      <c r="G31" s="123">
        <v>68793</v>
      </c>
      <c r="H31" s="355">
        <f t="shared" si="2"/>
        <v>-7.2071286322736228</v>
      </c>
      <c r="I31" s="187">
        <v>557553</v>
      </c>
      <c r="J31" s="197"/>
      <c r="K31" s="123">
        <v>609321</v>
      </c>
      <c r="L31" s="355">
        <f t="shared" si="3"/>
        <v>-8.4960144160467195</v>
      </c>
    </row>
    <row r="32" spans="2:12" x14ac:dyDescent="0.2">
      <c r="B32" s="89"/>
      <c r="C32" s="17" t="s">
        <v>126</v>
      </c>
      <c r="D32" s="38">
        <v>20</v>
      </c>
      <c r="E32" s="371">
        <v>8425</v>
      </c>
      <c r="F32" s="123"/>
      <c r="G32" s="123">
        <v>8512</v>
      </c>
      <c r="H32" s="355">
        <f t="shared" si="2"/>
        <v>-1.022086466165419</v>
      </c>
      <c r="I32" s="187">
        <v>83768</v>
      </c>
      <c r="J32" s="197"/>
      <c r="K32" s="123">
        <v>80300</v>
      </c>
      <c r="L32" s="355">
        <f t="shared" si="3"/>
        <v>4.3188044831880461</v>
      </c>
    </row>
    <row r="33" spans="2:12" x14ac:dyDescent="0.2">
      <c r="B33" s="89"/>
      <c r="C33" s="17" t="s">
        <v>127</v>
      </c>
      <c r="D33" s="38">
        <v>21</v>
      </c>
      <c r="E33" s="371">
        <v>127777</v>
      </c>
      <c r="F33" s="123"/>
      <c r="G33" s="123">
        <v>115431</v>
      </c>
      <c r="H33" s="355">
        <f t="shared" si="2"/>
        <v>10.695567048713087</v>
      </c>
      <c r="I33" s="187">
        <v>764769</v>
      </c>
      <c r="J33" s="197"/>
      <c r="K33" s="123">
        <v>686437</v>
      </c>
      <c r="L33" s="355">
        <f t="shared" si="3"/>
        <v>11.411389537568638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8840589</v>
      </c>
      <c r="F34" s="123"/>
      <c r="G34" s="123">
        <f>SUM(G11:G33)</f>
        <v>9748389</v>
      </c>
      <c r="H34" s="355">
        <f t="shared" si="2"/>
        <v>-9.312307910568606</v>
      </c>
      <c r="I34" s="187">
        <f>SUM(I11:I33)</f>
        <v>59337030</v>
      </c>
      <c r="J34" s="197"/>
      <c r="K34" s="123">
        <f>SUM(K11:K33)</f>
        <v>63606606</v>
      </c>
      <c r="L34" s="355">
        <f t="shared" si="3"/>
        <v>-6.7124726007232596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545950</v>
      </c>
      <c r="F35" s="201"/>
      <c r="G35" s="123">
        <v>550851</v>
      </c>
      <c r="H35" s="355">
        <f t="shared" si="2"/>
        <v>-0.88971427845278583</v>
      </c>
      <c r="I35" s="122">
        <v>3576193</v>
      </c>
      <c r="J35" s="201"/>
      <c r="K35" s="123">
        <v>3658810</v>
      </c>
      <c r="L35" s="355">
        <f t="shared" si="3"/>
        <v>-2.2580292499473842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8294639</v>
      </c>
      <c r="F36" s="83"/>
      <c r="G36" s="203">
        <f>G34-G35</f>
        <v>9197538</v>
      </c>
      <c r="H36" s="357">
        <f t="shared" si="2"/>
        <v>-9.8167466119737696</v>
      </c>
      <c r="I36" s="203">
        <f>I34-I35</f>
        <v>55760837</v>
      </c>
      <c r="J36" s="83"/>
      <c r="K36" s="370">
        <f>K34-K35</f>
        <v>59947796</v>
      </c>
      <c r="L36" s="374">
        <f t="shared" si="3"/>
        <v>-6.9843418430262147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31439</v>
      </c>
      <c r="L38" s="453">
        <v>76131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93175</v>
      </c>
      <c r="F39" s="453"/>
      <c r="G39" s="454">
        <v>483254</v>
      </c>
      <c r="H39" s="452"/>
      <c r="I39" s="452"/>
      <c r="J39" s="389" t="s">
        <v>175</v>
      </c>
      <c r="K39" s="454">
        <v>1942</v>
      </c>
      <c r="L39" s="453">
        <v>21243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1265542</v>
      </c>
      <c r="F40" s="453"/>
      <c r="G40" s="454">
        <v>7606862</v>
      </c>
      <c r="H40" s="452"/>
      <c r="I40" s="452"/>
      <c r="J40" s="389" t="s">
        <v>177</v>
      </c>
      <c r="K40" s="454">
        <v>15239</v>
      </c>
      <c r="L40" s="453">
        <v>58000</v>
      </c>
    </row>
    <row r="41" spans="2:12" s="67" customFormat="1" ht="10.15" customHeight="1" x14ac:dyDescent="0.2">
      <c r="B41" s="452"/>
      <c r="C41" s="389" t="s">
        <v>288</v>
      </c>
      <c r="E41" s="453">
        <v>229356</v>
      </c>
      <c r="F41" s="453"/>
      <c r="G41" s="454">
        <v>1236745</v>
      </c>
      <c r="H41" s="452"/>
      <c r="I41" s="452"/>
      <c r="J41" s="389" t="s">
        <v>178</v>
      </c>
      <c r="K41" s="454">
        <v>54171</v>
      </c>
      <c r="L41" s="453">
        <v>147798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46423</v>
      </c>
      <c r="L42" s="453">
        <v>192076</v>
      </c>
    </row>
    <row r="43" spans="2:12" ht="10.15" customHeight="1" x14ac:dyDescent="0.2">
      <c r="B43" s="455"/>
      <c r="C43" s="495" t="s">
        <v>355</v>
      </c>
      <c r="D43" s="496"/>
      <c r="E43" s="497">
        <v>59554</v>
      </c>
      <c r="F43" s="497"/>
      <c r="G43" s="498">
        <v>456824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978912</v>
      </c>
      <c r="F44" s="494"/>
      <c r="G44" s="498">
        <v>10170925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7069662</v>
      </c>
      <c r="F12" s="122">
        <v>52</v>
      </c>
      <c r="G12" s="122">
        <v>240306</v>
      </c>
      <c r="H12" s="122">
        <v>0</v>
      </c>
      <c r="I12" s="122"/>
      <c r="J12" s="123">
        <v>-34897</v>
      </c>
      <c r="K12" s="122">
        <v>-6652</v>
      </c>
      <c r="L12" s="122">
        <f>E12-F12-G12-H12+J12-K12-M12</f>
        <v>36461</v>
      </c>
      <c r="M12" s="122">
        <v>6764598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11141709</v>
      </c>
      <c r="F13" s="122">
        <v>644863</v>
      </c>
      <c r="G13" s="122">
        <v>1147869</v>
      </c>
      <c r="H13" s="122">
        <v>0</v>
      </c>
      <c r="I13" s="122"/>
      <c r="J13" s="123">
        <v>-258562</v>
      </c>
      <c r="K13" s="122">
        <v>-148670</v>
      </c>
      <c r="L13" s="122">
        <f t="shared" ref="L13:L19" si="0">E13-F13-G13-H13+J13-K13-M13</f>
        <v>-87776</v>
      </c>
      <c r="M13" s="122">
        <v>9326861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3181143</v>
      </c>
      <c r="F14" s="122">
        <v>44549</v>
      </c>
      <c r="G14" s="122">
        <v>1376535</v>
      </c>
      <c r="H14" s="122">
        <v>0</v>
      </c>
      <c r="I14" s="122"/>
      <c r="J14" s="123">
        <v>282771</v>
      </c>
      <c r="K14" s="122">
        <v>-65689</v>
      </c>
      <c r="L14" s="122">
        <f t="shared" si="0"/>
        <v>50516</v>
      </c>
      <c r="M14" s="122">
        <v>2058003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26270870</v>
      </c>
      <c r="F15" s="122">
        <v>472992</v>
      </c>
      <c r="G15" s="122">
        <v>3485080</v>
      </c>
      <c r="H15" s="122">
        <v>0</v>
      </c>
      <c r="I15" s="122"/>
      <c r="J15" s="123">
        <v>-1760869</v>
      </c>
      <c r="K15" s="122">
        <v>377521</v>
      </c>
      <c r="L15" s="122">
        <f t="shared" si="0"/>
        <v>107032</v>
      </c>
      <c r="M15" s="122">
        <v>20067376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10010292</v>
      </c>
      <c r="F16" s="122">
        <v>392481</v>
      </c>
      <c r="G16" s="122">
        <v>392771</v>
      </c>
      <c r="H16" s="122">
        <v>302678</v>
      </c>
      <c r="I16" s="122"/>
      <c r="J16" s="123">
        <v>1741127</v>
      </c>
      <c r="K16" s="122">
        <v>-3311</v>
      </c>
      <c r="L16" s="122">
        <f t="shared" si="0"/>
        <v>39051</v>
      </c>
      <c r="M16" s="122">
        <v>10627749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579491</v>
      </c>
      <c r="F17" s="122">
        <v>6043</v>
      </c>
      <c r="G17" s="122">
        <v>64279</v>
      </c>
      <c r="H17" s="122">
        <v>0</v>
      </c>
      <c r="I17" s="122"/>
      <c r="J17" s="123">
        <v>27007</v>
      </c>
      <c r="K17" s="122">
        <v>-77051</v>
      </c>
      <c r="L17" s="122">
        <f t="shared" si="0"/>
        <v>-2949</v>
      </c>
      <c r="M17" s="122">
        <v>616176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1969683</v>
      </c>
      <c r="F18" s="122">
        <v>187081</v>
      </c>
      <c r="G18" s="122">
        <v>735281</v>
      </c>
      <c r="H18" s="122">
        <v>469187</v>
      </c>
      <c r="I18" s="122"/>
      <c r="J18" s="123">
        <v>-11160</v>
      </c>
      <c r="K18" s="122">
        <v>35505</v>
      </c>
      <c r="L18" s="122">
        <f t="shared" si="0"/>
        <v>36221</v>
      </c>
      <c r="M18" s="122">
        <v>495248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1312441</v>
      </c>
      <c r="F19" s="122">
        <v>13073</v>
      </c>
      <c r="G19" s="122">
        <v>536613</v>
      </c>
      <c r="H19" s="122">
        <v>0</v>
      </c>
      <c r="I19" s="122"/>
      <c r="J19" s="123">
        <v>110875</v>
      </c>
      <c r="K19" s="122">
        <v>25032</v>
      </c>
      <c r="L19" s="122">
        <f t="shared" si="0"/>
        <v>-38285</v>
      </c>
      <c r="M19" s="122">
        <v>886883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2270931</v>
      </c>
      <c r="F22" s="122">
        <v>13628</v>
      </c>
      <c r="G22" s="122">
        <v>112242</v>
      </c>
      <c r="H22" s="122">
        <v>0</v>
      </c>
      <c r="I22" s="122"/>
      <c r="J22" s="123">
        <v>137</v>
      </c>
      <c r="K22" s="122">
        <v>13728</v>
      </c>
      <c r="L22" s="122">
        <f t="shared" ref="L22:L34" si="1">E22-F22-G22-H22+J22-K22-M22</f>
        <v>27285</v>
      </c>
      <c r="M22" s="122">
        <v>2104185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248017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-516</v>
      </c>
      <c r="L23" s="122">
        <f t="shared" si="1"/>
        <v>5091</v>
      </c>
      <c r="M23" s="122">
        <v>243442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196144</v>
      </c>
      <c r="F24" s="122">
        <v>34319</v>
      </c>
      <c r="G24" s="122">
        <v>42235</v>
      </c>
      <c r="H24" s="122">
        <v>0</v>
      </c>
      <c r="I24" s="122"/>
      <c r="J24" s="123">
        <v>3881</v>
      </c>
      <c r="K24" s="122">
        <v>6837</v>
      </c>
      <c r="L24" s="122">
        <f t="shared" si="1"/>
        <v>10863</v>
      </c>
      <c r="M24" s="122">
        <v>105771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117762</v>
      </c>
      <c r="F25" s="122">
        <v>9557</v>
      </c>
      <c r="G25" s="122">
        <v>31536</v>
      </c>
      <c r="H25" s="122">
        <v>0</v>
      </c>
      <c r="I25" s="122"/>
      <c r="J25" s="123">
        <v>-161</v>
      </c>
      <c r="K25" s="122">
        <v>-1133</v>
      </c>
      <c r="L25" s="122">
        <f t="shared" si="1"/>
        <v>2596</v>
      </c>
      <c r="M25" s="122">
        <v>75045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3673</v>
      </c>
      <c r="F26" s="122">
        <v>0</v>
      </c>
      <c r="G26" s="122">
        <v>858</v>
      </c>
      <c r="H26" s="122">
        <v>0</v>
      </c>
      <c r="I26" s="122"/>
      <c r="J26" s="123">
        <v>-6</v>
      </c>
      <c r="K26" s="122">
        <v>-494</v>
      </c>
      <c r="L26" s="122">
        <f t="shared" si="1"/>
        <v>-65</v>
      </c>
      <c r="M26" s="122">
        <v>3368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3575124</v>
      </c>
      <c r="F28" s="122">
        <v>295872</v>
      </c>
      <c r="G28" s="122">
        <v>181357</v>
      </c>
      <c r="H28" s="122">
        <v>0</v>
      </c>
      <c r="I28" s="122"/>
      <c r="J28" s="123">
        <v>-38652</v>
      </c>
      <c r="K28" s="122">
        <v>2420</v>
      </c>
      <c r="L28" s="122">
        <f t="shared" si="1"/>
        <v>28223</v>
      </c>
      <c r="M28" s="122">
        <v>3028600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9206</v>
      </c>
      <c r="F29" s="122">
        <v>10</v>
      </c>
      <c r="G29" s="122">
        <v>5</v>
      </c>
      <c r="H29" s="122">
        <v>0</v>
      </c>
      <c r="I29" s="122"/>
      <c r="J29" s="123">
        <v>0</v>
      </c>
      <c r="K29" s="122">
        <v>-66</v>
      </c>
      <c r="L29" s="122">
        <f t="shared" si="1"/>
        <v>-552</v>
      </c>
      <c r="M29" s="122">
        <v>9809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1200873</v>
      </c>
      <c r="F30" s="122">
        <v>255857</v>
      </c>
      <c r="G30" s="122">
        <v>567424</v>
      </c>
      <c r="H30" s="122">
        <v>0</v>
      </c>
      <c r="I30" s="122"/>
      <c r="J30" s="123">
        <v>-40283</v>
      </c>
      <c r="K30" s="122">
        <v>-41982</v>
      </c>
      <c r="L30" s="122">
        <f t="shared" si="1"/>
        <v>-70769</v>
      </c>
      <c r="M30" s="122">
        <v>450060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1949142</v>
      </c>
      <c r="F31" s="122">
        <v>87166</v>
      </c>
      <c r="G31" s="122">
        <v>858972</v>
      </c>
      <c r="H31" s="122">
        <v>0</v>
      </c>
      <c r="I31" s="122"/>
      <c r="J31" s="123">
        <v>37565</v>
      </c>
      <c r="K31" s="122">
        <v>-2145</v>
      </c>
      <c r="L31" s="122">
        <f t="shared" si="1"/>
        <v>-25052</v>
      </c>
      <c r="M31" s="122">
        <v>1067766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1021511</v>
      </c>
      <c r="F32" s="122">
        <v>5769</v>
      </c>
      <c r="G32" s="122">
        <v>485981</v>
      </c>
      <c r="H32" s="122">
        <v>0</v>
      </c>
      <c r="I32" s="122"/>
      <c r="J32" s="123">
        <v>0</v>
      </c>
      <c r="K32" s="122">
        <v>-29006</v>
      </c>
      <c r="L32" s="122">
        <f t="shared" si="1"/>
        <v>1214</v>
      </c>
      <c r="M32" s="122">
        <v>557553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204345</v>
      </c>
      <c r="F33" s="122">
        <v>41035</v>
      </c>
      <c r="G33" s="122">
        <v>85726</v>
      </c>
      <c r="H33" s="122">
        <v>0</v>
      </c>
      <c r="I33" s="122"/>
      <c r="J33" s="123">
        <v>3476</v>
      </c>
      <c r="K33" s="122">
        <v>-1407</v>
      </c>
      <c r="L33" s="122">
        <f t="shared" si="1"/>
        <v>-1301</v>
      </c>
      <c r="M33" s="122">
        <v>83768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821096</v>
      </c>
      <c r="F34" s="122">
        <v>38</v>
      </c>
      <c r="G34" s="122">
        <v>70843</v>
      </c>
      <c r="H34" s="122">
        <v>0</v>
      </c>
      <c r="I34" s="122"/>
      <c r="J34" s="123">
        <v>-62249</v>
      </c>
      <c r="K34" s="122">
        <v>-47682</v>
      </c>
      <c r="L34" s="122">
        <f t="shared" si="1"/>
        <v>-29121</v>
      </c>
      <c r="M34" s="122">
        <v>764769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73153115</v>
      </c>
      <c r="F35" s="127">
        <f>SUM(F12:F34)</f>
        <v>2504385</v>
      </c>
      <c r="G35" s="127">
        <f>SUM(G12:G34)</f>
        <v>10415913</v>
      </c>
      <c r="H35" s="127">
        <f>SUM(H12:H34)</f>
        <v>771865</v>
      </c>
      <c r="I35" s="127"/>
      <c r="J35" s="128">
        <f>SUM(J12:J34)</f>
        <v>0</v>
      </c>
      <c r="K35" s="129">
        <f>SUM(K12:K34)</f>
        <v>35239</v>
      </c>
      <c r="L35" s="129">
        <f>SUM(L12:L34)</f>
        <v>88683</v>
      </c>
      <c r="M35" s="127">
        <f>SUM(M12:M34)</f>
        <v>59337030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3320900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255293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55760837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1057604</v>
      </c>
      <c r="F10" s="122">
        <v>1020302</v>
      </c>
      <c r="G10" s="122">
        <v>0</v>
      </c>
      <c r="H10" s="122">
        <v>0</v>
      </c>
      <c r="I10" s="122">
        <v>0</v>
      </c>
      <c r="J10" s="93">
        <f>E10-F10-G10-H10-I10</f>
        <v>37302</v>
      </c>
    </row>
    <row r="11" spans="2:10" x14ac:dyDescent="0.2">
      <c r="B11" s="89"/>
      <c r="C11" s="17" t="s">
        <v>106</v>
      </c>
      <c r="D11" s="38">
        <v>2</v>
      </c>
      <c r="E11" s="122">
        <v>1588073</v>
      </c>
      <c r="F11" s="122">
        <v>0</v>
      </c>
      <c r="G11" s="122">
        <v>0</v>
      </c>
      <c r="H11" s="122">
        <v>0</v>
      </c>
      <c r="I11" s="122">
        <v>4080</v>
      </c>
      <c r="J11" s="93">
        <f t="shared" ref="J11:J17" si="0">E11-F11-G11-H11-I11</f>
        <v>1583993</v>
      </c>
    </row>
    <row r="12" spans="2:10" x14ac:dyDescent="0.2">
      <c r="B12" s="89"/>
      <c r="C12" s="17" t="s">
        <v>107</v>
      </c>
      <c r="D12" s="38">
        <v>3</v>
      </c>
      <c r="E12" s="122">
        <v>306422</v>
      </c>
      <c r="F12" s="122">
        <v>195346</v>
      </c>
      <c r="G12" s="122">
        <v>0</v>
      </c>
      <c r="H12" s="122">
        <v>0</v>
      </c>
      <c r="I12" s="122">
        <v>0</v>
      </c>
      <c r="J12" s="93">
        <f t="shared" si="0"/>
        <v>111076</v>
      </c>
    </row>
    <row r="13" spans="2:10" x14ac:dyDescent="0.2">
      <c r="B13" s="89"/>
      <c r="C13" s="17" t="s">
        <v>108</v>
      </c>
      <c r="D13" s="38">
        <v>4</v>
      </c>
      <c r="E13" s="122">
        <v>3255536</v>
      </c>
      <c r="F13" s="122">
        <v>0</v>
      </c>
      <c r="G13" s="122">
        <v>0</v>
      </c>
      <c r="H13" s="122">
        <v>13088</v>
      </c>
      <c r="I13" s="122">
        <v>282</v>
      </c>
      <c r="J13" s="93">
        <f t="shared" si="0"/>
        <v>3242166</v>
      </c>
    </row>
    <row r="14" spans="2:10" x14ac:dyDescent="0.2">
      <c r="B14" s="89"/>
      <c r="C14" s="17" t="s">
        <v>109</v>
      </c>
      <c r="D14" s="38">
        <v>5</v>
      </c>
      <c r="E14" s="122">
        <v>1038466</v>
      </c>
      <c r="F14" s="122">
        <v>194</v>
      </c>
      <c r="G14" s="122">
        <v>0</v>
      </c>
      <c r="H14" s="122">
        <v>9</v>
      </c>
      <c r="I14" s="122">
        <v>217</v>
      </c>
      <c r="J14" s="93">
        <f t="shared" si="0"/>
        <v>1038046</v>
      </c>
    </row>
    <row r="15" spans="2:10" x14ac:dyDescent="0.2">
      <c r="B15" s="89"/>
      <c r="C15" s="17" t="s">
        <v>110</v>
      </c>
      <c r="D15" s="38">
        <v>6</v>
      </c>
      <c r="E15" s="122">
        <v>98018</v>
      </c>
      <c r="F15" s="122">
        <v>97973</v>
      </c>
      <c r="G15" s="122">
        <v>0</v>
      </c>
      <c r="H15" s="122">
        <v>0</v>
      </c>
      <c r="I15" s="122">
        <v>0</v>
      </c>
      <c r="J15" s="93">
        <f t="shared" si="0"/>
        <v>45</v>
      </c>
    </row>
    <row r="16" spans="2:10" x14ac:dyDescent="0.2">
      <c r="B16" s="89"/>
      <c r="C16" s="17" t="s">
        <v>111</v>
      </c>
      <c r="D16" s="38">
        <v>7</v>
      </c>
      <c r="E16" s="122">
        <v>149214</v>
      </c>
      <c r="F16" s="122">
        <v>46423</v>
      </c>
      <c r="G16" s="122">
        <v>0</v>
      </c>
      <c r="H16" s="122">
        <v>0</v>
      </c>
      <c r="I16" s="122">
        <v>0</v>
      </c>
      <c r="J16" s="93">
        <f t="shared" si="0"/>
        <v>102791</v>
      </c>
    </row>
    <row r="17" spans="2:10" x14ac:dyDescent="0.2">
      <c r="B17" s="105"/>
      <c r="C17" s="17" t="s">
        <v>112</v>
      </c>
      <c r="D17" s="38">
        <v>8</v>
      </c>
      <c r="E17" s="122">
        <v>135638</v>
      </c>
      <c r="F17" s="122">
        <v>84242</v>
      </c>
      <c r="G17" s="122">
        <v>0</v>
      </c>
      <c r="H17" s="122">
        <v>0</v>
      </c>
      <c r="I17" s="122">
        <v>0</v>
      </c>
      <c r="J17" s="93">
        <f t="shared" si="0"/>
        <v>51396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326426</v>
      </c>
      <c r="F20" s="122">
        <v>177107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149319</v>
      </c>
    </row>
    <row r="21" spans="2:10" x14ac:dyDescent="0.2">
      <c r="B21" s="89"/>
      <c r="C21" s="17" t="s">
        <v>115</v>
      </c>
      <c r="D21" s="38">
        <v>10</v>
      </c>
      <c r="E21" s="122">
        <v>30522</v>
      </c>
      <c r="F21" s="122">
        <v>25222</v>
      </c>
      <c r="G21" s="122">
        <v>0</v>
      </c>
      <c r="H21" s="122">
        <v>0</v>
      </c>
      <c r="I21" s="122">
        <v>0</v>
      </c>
      <c r="J21" s="93">
        <f t="shared" si="1"/>
        <v>5300</v>
      </c>
    </row>
    <row r="22" spans="2:10" x14ac:dyDescent="0.2">
      <c r="B22" s="89"/>
      <c r="C22" s="17" t="s">
        <v>116</v>
      </c>
      <c r="D22" s="38">
        <v>11</v>
      </c>
      <c r="E22" s="122">
        <v>23304</v>
      </c>
      <c r="F22" s="122">
        <v>8897</v>
      </c>
      <c r="G22" s="122">
        <v>0</v>
      </c>
      <c r="H22" s="122">
        <v>0</v>
      </c>
      <c r="I22" s="122">
        <v>0</v>
      </c>
      <c r="J22" s="93">
        <f t="shared" si="1"/>
        <v>14407</v>
      </c>
    </row>
    <row r="23" spans="2:10" x14ac:dyDescent="0.2">
      <c r="B23" s="89"/>
      <c r="C23" s="17" t="s">
        <v>117</v>
      </c>
      <c r="D23" s="38">
        <v>12</v>
      </c>
      <c r="E23" s="122">
        <v>11763</v>
      </c>
      <c r="F23" s="122">
        <v>2453</v>
      </c>
      <c r="G23" s="122">
        <v>0</v>
      </c>
      <c r="H23" s="122">
        <v>0</v>
      </c>
      <c r="I23" s="122">
        <v>0</v>
      </c>
      <c r="J23" s="93">
        <f t="shared" si="1"/>
        <v>9310</v>
      </c>
    </row>
    <row r="24" spans="2:10" x14ac:dyDescent="0.2">
      <c r="B24" s="89"/>
      <c r="C24" s="17" t="s">
        <v>118</v>
      </c>
      <c r="D24" s="38">
        <v>13</v>
      </c>
      <c r="E24" s="122">
        <v>425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425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320041</v>
      </c>
      <c r="F26" s="122">
        <v>0</v>
      </c>
      <c r="G26" s="122">
        <v>305552</v>
      </c>
      <c r="H26" s="122">
        <v>0</v>
      </c>
      <c r="I26" s="122">
        <v>106</v>
      </c>
      <c r="J26" s="93">
        <f t="shared" si="1"/>
        <v>14383</v>
      </c>
    </row>
    <row r="27" spans="2:10" x14ac:dyDescent="0.2">
      <c r="B27" s="89"/>
      <c r="C27" s="17" t="s">
        <v>121</v>
      </c>
      <c r="D27" s="38">
        <v>16</v>
      </c>
      <c r="E27" s="122">
        <v>1330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1330</v>
      </c>
    </row>
    <row r="28" spans="2:10" x14ac:dyDescent="0.2">
      <c r="B28" s="89"/>
      <c r="C28" s="17" t="s">
        <v>122</v>
      </c>
      <c r="D28" s="38">
        <v>17</v>
      </c>
      <c r="E28" s="122">
        <v>69649</v>
      </c>
      <c r="F28" s="122">
        <v>247</v>
      </c>
      <c r="G28" s="122">
        <v>14</v>
      </c>
      <c r="H28" s="122">
        <v>11</v>
      </c>
      <c r="I28" s="122">
        <v>0</v>
      </c>
      <c r="J28" s="93">
        <f t="shared" si="1"/>
        <v>69377</v>
      </c>
    </row>
    <row r="29" spans="2:10" x14ac:dyDescent="0.2">
      <c r="B29" s="89"/>
      <c r="C29" s="17" t="s">
        <v>124</v>
      </c>
      <c r="D29" s="38">
        <v>18</v>
      </c>
      <c r="E29" s="122">
        <v>228121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228121</v>
      </c>
    </row>
    <row r="30" spans="2:10" x14ac:dyDescent="0.2">
      <c r="B30" s="89"/>
      <c r="C30" s="17" t="s">
        <v>125</v>
      </c>
      <c r="D30" s="38">
        <v>19</v>
      </c>
      <c r="E30" s="122">
        <v>63835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63835</v>
      </c>
    </row>
    <row r="31" spans="2:10" x14ac:dyDescent="0.2">
      <c r="B31" s="89"/>
      <c r="C31" s="17" t="s">
        <v>126</v>
      </c>
      <c r="D31" s="38">
        <v>20</v>
      </c>
      <c r="E31" s="122">
        <v>8425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8425</v>
      </c>
    </row>
    <row r="32" spans="2:10" x14ac:dyDescent="0.2">
      <c r="B32" s="89"/>
      <c r="C32" s="17" t="s">
        <v>127</v>
      </c>
      <c r="D32" s="38">
        <v>21</v>
      </c>
      <c r="E32" s="122">
        <v>127777</v>
      </c>
      <c r="F32" s="122">
        <v>124227</v>
      </c>
      <c r="G32" s="122">
        <v>0</v>
      </c>
      <c r="H32" s="122">
        <v>0</v>
      </c>
      <c r="I32" s="122">
        <v>0</v>
      </c>
      <c r="J32" s="93">
        <f t="shared" si="1"/>
        <v>3550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8840589</v>
      </c>
      <c r="F33" s="127">
        <f t="shared" si="2"/>
        <v>1782633</v>
      </c>
      <c r="G33" s="127">
        <f t="shared" si="2"/>
        <v>305566</v>
      </c>
      <c r="H33" s="127">
        <f t="shared" si="2"/>
        <v>13108</v>
      </c>
      <c r="I33" s="127">
        <f t="shared" si="2"/>
        <v>4685</v>
      </c>
      <c r="J33" s="129">
        <f t="shared" si="2"/>
        <v>6734597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6764598</v>
      </c>
      <c r="F10" s="122">
        <v>6516247</v>
      </c>
      <c r="G10" s="122">
        <v>0</v>
      </c>
      <c r="H10" s="122">
        <v>0</v>
      </c>
      <c r="I10" s="122">
        <v>0</v>
      </c>
      <c r="J10" s="93">
        <f>E10-F10-G10-H10-I10</f>
        <v>248351</v>
      </c>
    </row>
    <row r="11" spans="2:10" x14ac:dyDescent="0.2">
      <c r="B11" s="265"/>
      <c r="C11" s="258" t="s">
        <v>106</v>
      </c>
      <c r="D11" s="274">
        <v>2</v>
      </c>
      <c r="E11" s="122">
        <v>9326861</v>
      </c>
      <c r="F11" s="122">
        <v>0</v>
      </c>
      <c r="G11" s="122">
        <v>0</v>
      </c>
      <c r="H11" s="122">
        <v>0</v>
      </c>
      <c r="I11" s="122">
        <v>25881</v>
      </c>
      <c r="J11" s="93">
        <f t="shared" ref="J11:J17" si="0">E11-F11-G11-H11-I11</f>
        <v>9300980</v>
      </c>
    </row>
    <row r="12" spans="2:10" x14ac:dyDescent="0.2">
      <c r="B12" s="265"/>
      <c r="C12" s="258" t="s">
        <v>107</v>
      </c>
      <c r="D12" s="274">
        <v>3</v>
      </c>
      <c r="E12" s="122">
        <v>2058003</v>
      </c>
      <c r="F12" s="122">
        <v>1285985</v>
      </c>
      <c r="G12" s="122">
        <v>0</v>
      </c>
      <c r="H12" s="122">
        <v>0</v>
      </c>
      <c r="I12" s="122">
        <v>0</v>
      </c>
      <c r="J12" s="93">
        <f t="shared" si="0"/>
        <v>772018</v>
      </c>
    </row>
    <row r="13" spans="2:10" x14ac:dyDescent="0.2">
      <c r="B13" s="265"/>
      <c r="C13" s="258" t="s">
        <v>108</v>
      </c>
      <c r="D13" s="274">
        <v>4</v>
      </c>
      <c r="E13" s="122">
        <v>20067376</v>
      </c>
      <c r="F13" s="122">
        <v>0</v>
      </c>
      <c r="G13" s="122">
        <v>0</v>
      </c>
      <c r="H13" s="122">
        <v>41266</v>
      </c>
      <c r="I13" s="122">
        <v>2017</v>
      </c>
      <c r="J13" s="93">
        <f t="shared" si="0"/>
        <v>20024093</v>
      </c>
    </row>
    <row r="14" spans="2:10" x14ac:dyDescent="0.2">
      <c r="B14" s="265"/>
      <c r="C14" s="258" t="s">
        <v>109</v>
      </c>
      <c r="D14" s="274">
        <v>5</v>
      </c>
      <c r="E14" s="122">
        <v>10627749</v>
      </c>
      <c r="F14" s="122">
        <v>15000</v>
      </c>
      <c r="G14" s="122">
        <v>0</v>
      </c>
      <c r="H14" s="122">
        <v>78</v>
      </c>
      <c r="I14" s="122">
        <v>2237</v>
      </c>
      <c r="J14" s="93">
        <f t="shared" si="0"/>
        <v>10610434</v>
      </c>
    </row>
    <row r="15" spans="2:10" x14ac:dyDescent="0.2">
      <c r="B15" s="265"/>
      <c r="C15" s="258" t="s">
        <v>110</v>
      </c>
      <c r="D15" s="274">
        <v>6</v>
      </c>
      <c r="E15" s="122">
        <v>616176</v>
      </c>
      <c r="F15" s="122">
        <v>615817</v>
      </c>
      <c r="G15" s="122">
        <v>0</v>
      </c>
      <c r="H15" s="122">
        <v>0</v>
      </c>
      <c r="I15" s="122">
        <v>0</v>
      </c>
      <c r="J15" s="93">
        <f t="shared" si="0"/>
        <v>359</v>
      </c>
    </row>
    <row r="16" spans="2:10" x14ac:dyDescent="0.2">
      <c r="B16" s="265"/>
      <c r="C16" s="258" t="s">
        <v>111</v>
      </c>
      <c r="D16" s="274">
        <v>7</v>
      </c>
      <c r="E16" s="122">
        <v>495248</v>
      </c>
      <c r="F16" s="122">
        <v>192076</v>
      </c>
      <c r="G16" s="122">
        <v>0</v>
      </c>
      <c r="H16" s="122">
        <v>0</v>
      </c>
      <c r="I16" s="122">
        <v>0</v>
      </c>
      <c r="J16" s="93">
        <f t="shared" si="0"/>
        <v>303172</v>
      </c>
    </row>
    <row r="17" spans="2:10" x14ac:dyDescent="0.2">
      <c r="B17" s="271"/>
      <c r="C17" s="258" t="s">
        <v>112</v>
      </c>
      <c r="D17" s="274">
        <v>8</v>
      </c>
      <c r="E17" s="122">
        <v>886883</v>
      </c>
      <c r="F17" s="122">
        <v>561743</v>
      </c>
      <c r="G17" s="122">
        <v>0</v>
      </c>
      <c r="H17" s="122">
        <v>0</v>
      </c>
      <c r="I17" s="122">
        <v>0</v>
      </c>
      <c r="J17" s="93">
        <f t="shared" si="0"/>
        <v>325140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2104185</v>
      </c>
      <c r="F20" s="122">
        <v>1115601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988584</v>
      </c>
    </row>
    <row r="21" spans="2:10" x14ac:dyDescent="0.2">
      <c r="B21" s="265"/>
      <c r="C21" s="258" t="s">
        <v>115</v>
      </c>
      <c r="D21" s="274">
        <v>10</v>
      </c>
      <c r="E21" s="122">
        <v>243442</v>
      </c>
      <c r="F21" s="122">
        <v>210580</v>
      </c>
      <c r="G21" s="122">
        <v>0</v>
      </c>
      <c r="H21" s="122">
        <v>0</v>
      </c>
      <c r="I21" s="122">
        <v>0</v>
      </c>
      <c r="J21" s="93">
        <f t="shared" si="1"/>
        <v>32862</v>
      </c>
    </row>
    <row r="22" spans="2:10" x14ac:dyDescent="0.2">
      <c r="B22" s="265"/>
      <c r="C22" s="258" t="s">
        <v>116</v>
      </c>
      <c r="D22" s="274">
        <v>11</v>
      </c>
      <c r="E22" s="122">
        <v>105771</v>
      </c>
      <c r="F22" s="122">
        <v>35488</v>
      </c>
      <c r="G22" s="122">
        <v>0</v>
      </c>
      <c r="H22" s="122">
        <v>0</v>
      </c>
      <c r="I22" s="122">
        <v>0</v>
      </c>
      <c r="J22" s="93">
        <f t="shared" si="1"/>
        <v>70283</v>
      </c>
    </row>
    <row r="23" spans="2:10" x14ac:dyDescent="0.2">
      <c r="B23" s="265"/>
      <c r="C23" s="258" t="s">
        <v>117</v>
      </c>
      <c r="D23" s="274">
        <v>12</v>
      </c>
      <c r="E23" s="122">
        <v>75045</v>
      </c>
      <c r="F23" s="122">
        <v>14351</v>
      </c>
      <c r="G23" s="122">
        <v>0</v>
      </c>
      <c r="H23" s="122">
        <v>0</v>
      </c>
      <c r="I23" s="122">
        <v>0</v>
      </c>
      <c r="J23" s="93">
        <f t="shared" si="1"/>
        <v>60694</v>
      </c>
    </row>
    <row r="24" spans="2:10" x14ac:dyDescent="0.2">
      <c r="B24" s="265"/>
      <c r="C24" s="258" t="s">
        <v>118</v>
      </c>
      <c r="D24" s="274">
        <v>13</v>
      </c>
      <c r="E24" s="122">
        <v>3368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3368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3028600</v>
      </c>
      <c r="F26" s="122">
        <v>0</v>
      </c>
      <c r="G26" s="122">
        <v>2837572</v>
      </c>
      <c r="H26" s="122">
        <v>0</v>
      </c>
      <c r="I26" s="122">
        <v>40471</v>
      </c>
      <c r="J26" s="93">
        <f t="shared" si="1"/>
        <v>150557</v>
      </c>
    </row>
    <row r="27" spans="2:10" x14ac:dyDescent="0.2">
      <c r="B27" s="265"/>
      <c r="C27" s="258" t="s">
        <v>121</v>
      </c>
      <c r="D27" s="274">
        <v>16</v>
      </c>
      <c r="E27" s="122">
        <v>9809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9809</v>
      </c>
    </row>
    <row r="28" spans="2:10" x14ac:dyDescent="0.2">
      <c r="B28" s="265"/>
      <c r="C28" s="258" t="s">
        <v>122</v>
      </c>
      <c r="D28" s="274">
        <v>17</v>
      </c>
      <c r="E28" s="122">
        <v>450060</v>
      </c>
      <c r="F28" s="122">
        <v>247</v>
      </c>
      <c r="G28" s="122">
        <v>128</v>
      </c>
      <c r="H28" s="122">
        <v>62</v>
      </c>
      <c r="I28" s="122">
        <v>4</v>
      </c>
      <c r="J28" s="93">
        <f t="shared" si="1"/>
        <v>449619</v>
      </c>
    </row>
    <row r="29" spans="2:10" x14ac:dyDescent="0.2">
      <c r="B29" s="265"/>
      <c r="C29" s="258" t="s">
        <v>124</v>
      </c>
      <c r="D29" s="274">
        <v>18</v>
      </c>
      <c r="E29" s="122">
        <v>1067766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1067271</v>
      </c>
    </row>
    <row r="30" spans="2:10" x14ac:dyDescent="0.2">
      <c r="B30" s="265"/>
      <c r="C30" s="258" t="s">
        <v>125</v>
      </c>
      <c r="D30" s="274">
        <v>19</v>
      </c>
      <c r="E30" s="122">
        <v>557553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557553</v>
      </c>
    </row>
    <row r="31" spans="2:10" x14ac:dyDescent="0.2">
      <c r="B31" s="265"/>
      <c r="C31" s="258" t="s">
        <v>126</v>
      </c>
      <c r="D31" s="274">
        <v>20</v>
      </c>
      <c r="E31" s="122">
        <v>83768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83768</v>
      </c>
    </row>
    <row r="32" spans="2:10" x14ac:dyDescent="0.2">
      <c r="B32" s="265"/>
      <c r="C32" s="258" t="s">
        <v>127</v>
      </c>
      <c r="D32" s="274">
        <v>21</v>
      </c>
      <c r="E32" s="122">
        <v>764769</v>
      </c>
      <c r="F32" s="122">
        <v>742650</v>
      </c>
      <c r="G32" s="122">
        <v>0</v>
      </c>
      <c r="H32" s="122">
        <v>0</v>
      </c>
      <c r="I32" s="122">
        <v>0</v>
      </c>
      <c r="J32" s="93">
        <f t="shared" si="1"/>
        <v>22119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59337030</v>
      </c>
      <c r="F33" s="127">
        <f t="shared" si="2"/>
        <v>11306280</v>
      </c>
      <c r="G33" s="127">
        <f t="shared" si="2"/>
        <v>2837700</v>
      </c>
      <c r="H33" s="127">
        <f t="shared" si="2"/>
        <v>41406</v>
      </c>
      <c r="I33" s="127">
        <f t="shared" si="2"/>
        <v>70610</v>
      </c>
      <c r="J33" s="129">
        <f t="shared" si="2"/>
        <v>45081034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180925</v>
      </c>
      <c r="G10" s="282">
        <v>0</v>
      </c>
      <c r="H10" s="282">
        <f>F10+G10</f>
        <v>180925</v>
      </c>
      <c r="I10" s="282">
        <v>173858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17270712</v>
      </c>
      <c r="G11" s="282">
        <v>1626868</v>
      </c>
      <c r="H11" s="282">
        <f t="shared" ref="H11:H26" si="0">F11+G11</f>
        <v>18897580</v>
      </c>
      <c r="I11" s="282">
        <v>18988185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17451637</v>
      </c>
      <c r="G12" s="282">
        <f>G10+G11</f>
        <v>1626868</v>
      </c>
      <c r="H12" s="282">
        <f>H10+H11</f>
        <v>19078505</v>
      </c>
      <c r="I12" s="282">
        <f>I10+I11</f>
        <v>19162043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292807</v>
      </c>
      <c r="G14" s="289">
        <v>3529</v>
      </c>
      <c r="H14" s="289">
        <f t="shared" si="0"/>
        <v>296336</v>
      </c>
      <c r="I14" s="282">
        <v>279564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2805259</v>
      </c>
      <c r="G15" s="289">
        <v>33006</v>
      </c>
      <c r="H15" s="289">
        <f t="shared" si="0"/>
        <v>2838265</v>
      </c>
      <c r="I15" s="282">
        <v>2882133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378607</v>
      </c>
      <c r="G16" s="289">
        <v>0</v>
      </c>
      <c r="H16" s="289">
        <f t="shared" si="0"/>
        <v>378607</v>
      </c>
      <c r="I16" s="282">
        <v>397721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6316255</v>
      </c>
      <c r="G17" s="289">
        <v>614954</v>
      </c>
      <c r="H17" s="289">
        <f t="shared" si="0"/>
        <v>6931209</v>
      </c>
      <c r="I17" s="282">
        <v>6950749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2394834</v>
      </c>
      <c r="G18" s="289">
        <v>3891</v>
      </c>
      <c r="H18" s="289">
        <f t="shared" si="0"/>
        <v>2398725</v>
      </c>
      <c r="I18" s="282">
        <v>2403124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443401</v>
      </c>
      <c r="G19" s="289">
        <v>0</v>
      </c>
      <c r="H19" s="289">
        <f t="shared" si="0"/>
        <v>443401</v>
      </c>
      <c r="I19" s="282">
        <v>449200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339410</v>
      </c>
      <c r="G20" s="289">
        <v>0</v>
      </c>
      <c r="H20" s="289">
        <f t="shared" si="0"/>
        <v>339410</v>
      </c>
      <c r="I20" s="282">
        <v>443259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808527</v>
      </c>
      <c r="G21" s="289">
        <v>0</v>
      </c>
      <c r="H21" s="289">
        <f t="shared" si="0"/>
        <v>808527</v>
      </c>
      <c r="I21" s="282">
        <v>821895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74720</v>
      </c>
      <c r="G22" s="289">
        <v>0</v>
      </c>
      <c r="H22" s="289">
        <f t="shared" si="0"/>
        <v>74720</v>
      </c>
      <c r="I22" s="282">
        <v>69093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458</v>
      </c>
      <c r="G23" s="289">
        <v>0</v>
      </c>
      <c r="H23" s="289">
        <f t="shared" si="0"/>
        <v>458</v>
      </c>
      <c r="I23" s="282">
        <v>827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17163</v>
      </c>
      <c r="G24" s="289">
        <v>0</v>
      </c>
      <c r="H24" s="289">
        <f t="shared" si="0"/>
        <v>17163</v>
      </c>
      <c r="I24" s="282">
        <v>17536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10639</v>
      </c>
      <c r="G25" s="289">
        <v>0</v>
      </c>
      <c r="H25" s="289">
        <f t="shared" si="0"/>
        <v>10639</v>
      </c>
      <c r="I25" s="282">
        <v>11420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1639</v>
      </c>
      <c r="G26" s="289">
        <v>0</v>
      </c>
      <c r="H26" s="289">
        <f t="shared" si="0"/>
        <v>1639</v>
      </c>
      <c r="I26" s="282">
        <v>1658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1355090</v>
      </c>
      <c r="G28" s="289">
        <v>273152</v>
      </c>
      <c r="H28" s="289">
        <f t="shared" si="1"/>
        <v>1628242</v>
      </c>
      <c r="I28" s="282">
        <v>1600960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1453</v>
      </c>
      <c r="G29" s="289">
        <v>0</v>
      </c>
      <c r="H29" s="289">
        <f t="shared" si="1"/>
        <v>1453</v>
      </c>
      <c r="I29" s="282">
        <v>1538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356498</v>
      </c>
      <c r="G30" s="289">
        <v>0</v>
      </c>
      <c r="H30" s="289">
        <f t="shared" si="1"/>
        <v>356498</v>
      </c>
      <c r="I30" s="282">
        <v>354750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206364</v>
      </c>
      <c r="G31" s="289">
        <v>0</v>
      </c>
      <c r="H31" s="289">
        <f t="shared" si="1"/>
        <v>206364</v>
      </c>
      <c r="I31" s="282">
        <v>218518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46115</v>
      </c>
      <c r="G32" s="289">
        <v>42822</v>
      </c>
      <c r="H32" s="289">
        <f t="shared" si="1"/>
        <v>88937</v>
      </c>
      <c r="I32" s="282">
        <v>117786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74130</v>
      </c>
      <c r="G33" s="289">
        <v>0</v>
      </c>
      <c r="H33" s="289">
        <f t="shared" si="1"/>
        <v>74130</v>
      </c>
      <c r="I33" s="282">
        <v>68286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219096</v>
      </c>
      <c r="G34" s="289">
        <v>0</v>
      </c>
      <c r="H34" s="289">
        <f t="shared" si="1"/>
        <v>219096</v>
      </c>
      <c r="I34" s="282">
        <v>211089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16142465</v>
      </c>
      <c r="G35" s="289">
        <f>SUM(G14:G34)</f>
        <v>971354</v>
      </c>
      <c r="H35" s="289">
        <f t="shared" si="1"/>
        <v>17113819</v>
      </c>
      <c r="I35" s="282">
        <f>SUM(I14:I34)</f>
        <v>17301106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33594102</v>
      </c>
      <c r="G36" s="291">
        <f>G12+G35</f>
        <v>2598222</v>
      </c>
      <c r="H36" s="291">
        <f>H12+H35</f>
        <v>36192324</v>
      </c>
      <c r="I36" s="292">
        <f>I12+I35</f>
        <v>36463149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Juli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15750.17</v>
      </c>
      <c r="E11" s="459">
        <v>6466.73</v>
      </c>
      <c r="F11" s="462">
        <f t="shared" si="0"/>
        <v>143.55694454538849</v>
      </c>
      <c r="G11" s="460">
        <v>76452.55</v>
      </c>
      <c r="H11" s="459">
        <v>53277.79</v>
      </c>
      <c r="I11" s="462">
        <f t="shared" si="1"/>
        <v>43.497975422779348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96702</v>
      </c>
      <c r="E12" s="459">
        <v>93298</v>
      </c>
      <c r="F12" s="462">
        <f t="shared" si="0"/>
        <v>3.6485240841175539</v>
      </c>
      <c r="G12" s="460">
        <v>561647</v>
      </c>
      <c r="H12" s="459">
        <v>599843</v>
      </c>
      <c r="I12" s="462">
        <f t="shared" si="1"/>
        <v>-6.3676662059905595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305264</v>
      </c>
      <c r="E14" s="459">
        <v>220976</v>
      </c>
      <c r="F14" s="462">
        <f t="shared" si="0"/>
        <v>38.143508797335471</v>
      </c>
      <c r="G14" s="460">
        <v>1721745</v>
      </c>
      <c r="H14" s="459">
        <v>1278853</v>
      </c>
      <c r="I14" s="462">
        <f t="shared" si="1"/>
        <v>34.631970992756777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48077</v>
      </c>
      <c r="F10" s="299"/>
      <c r="G10" s="299"/>
      <c r="H10" s="93">
        <v>22797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1276</v>
      </c>
      <c r="F11" s="91">
        <v>11128</v>
      </c>
      <c r="G11" s="91">
        <v>32917</v>
      </c>
      <c r="H11" s="93">
        <v>940</v>
      </c>
    </row>
    <row r="12" spans="2:8" x14ac:dyDescent="0.2">
      <c r="B12" s="32" t="s">
        <v>26</v>
      </c>
      <c r="C12" s="104" t="s">
        <v>228</v>
      </c>
      <c r="D12" s="294"/>
      <c r="E12" s="300">
        <v>1655</v>
      </c>
      <c r="F12" s="93"/>
      <c r="G12" s="93"/>
      <c r="H12" s="93">
        <v>119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17668</v>
      </c>
      <c r="F13" s="300">
        <v>4427</v>
      </c>
      <c r="G13" s="300">
        <v>10009</v>
      </c>
      <c r="H13" s="300">
        <v>10602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17402</v>
      </c>
      <c r="F14" s="300">
        <v>13717</v>
      </c>
      <c r="G14" s="300">
        <v>20603</v>
      </c>
      <c r="H14" s="300">
        <v>8957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2625</v>
      </c>
      <c r="F15" s="300">
        <v>59</v>
      </c>
      <c r="G15" s="300">
        <v>938</v>
      </c>
      <c r="H15" s="300">
        <v>973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2724</v>
      </c>
      <c r="F16" s="300">
        <v>3331</v>
      </c>
      <c r="G16" s="300">
        <v>2791</v>
      </c>
      <c r="H16" s="300">
        <v>2683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2680</v>
      </c>
      <c r="F17" s="301" t="s">
        <v>239</v>
      </c>
      <c r="G17" s="302"/>
      <c r="H17" s="300">
        <v>5328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45082</v>
      </c>
      <c r="F18" s="300">
        <v>1931</v>
      </c>
      <c r="G18" s="300">
        <v>37786</v>
      </c>
      <c r="H18" s="300">
        <v>9030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11673</v>
      </c>
      <c r="F19" s="300">
        <v>646</v>
      </c>
      <c r="G19" s="300">
        <v>6449</v>
      </c>
      <c r="H19" s="300">
        <v>5755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4024</v>
      </c>
      <c r="F21" s="91">
        <v>1303</v>
      </c>
      <c r="G21" s="91">
        <v>3090</v>
      </c>
      <c r="H21" s="91">
        <v>2458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51791</v>
      </c>
      <c r="F23" s="299">
        <v>42252</v>
      </c>
      <c r="G23" s="299">
        <v>18839</v>
      </c>
      <c r="H23" s="299">
        <v>-449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14053</v>
      </c>
      <c r="F24" s="301" t="s">
        <v>250</v>
      </c>
      <c r="G24" s="302"/>
      <c r="H24" s="299">
        <v>456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220730</v>
      </c>
      <c r="F25" s="75">
        <f>SUM(F10:F24)</f>
        <v>78794</v>
      </c>
      <c r="G25" s="75">
        <f>SUM(G10:G24)</f>
        <v>133422</v>
      </c>
      <c r="H25" s="75">
        <f>SUM(H10:H24)</f>
        <v>69649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114519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106211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22797</v>
      </c>
      <c r="F10" s="91">
        <v>25739</v>
      </c>
      <c r="G10" s="375">
        <f t="shared" ref="G10:G25" si="0">IF(AND(F10&gt; 0,E10&gt;0,E10&lt;=F10*6),E10/F10*100-100,"-")</f>
        <v>-11.430125490500799</v>
      </c>
      <c r="H10" s="91">
        <v>160390</v>
      </c>
      <c r="I10" s="283">
        <v>142078</v>
      </c>
      <c r="J10" s="375">
        <f>IF(AND(I10&gt; 0,H10&gt;0,H10&lt;=I10*6),H10/I10*100-100,"-")</f>
        <v>12.888694942214826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940</v>
      </c>
      <c r="F11" s="285">
        <v>938</v>
      </c>
      <c r="G11" s="375">
        <f t="shared" si="0"/>
        <v>0.21321961620468244</v>
      </c>
      <c r="H11" s="300">
        <v>6118</v>
      </c>
      <c r="I11" s="285">
        <v>4836</v>
      </c>
      <c r="J11" s="375">
        <f>IF(AND(I11&gt; 0,H11&gt;0,H11&lt;=I11*6),H11/I11*100-100,"-")</f>
        <v>26.509511993382958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119</v>
      </c>
      <c r="F12" s="282">
        <v>220</v>
      </c>
      <c r="G12" s="375">
        <f t="shared" si="0"/>
        <v>-45.909090909090914</v>
      </c>
      <c r="H12" s="93">
        <v>941</v>
      </c>
      <c r="I12" s="282">
        <v>592</v>
      </c>
      <c r="J12" s="375">
        <f>IF(AND(I12&gt; 0,H12&gt;0,H12&lt;=I12*6),H12/I12*100-100,"-")</f>
        <v>58.952702702702709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3925</v>
      </c>
      <c r="F14" s="282">
        <v>4544</v>
      </c>
      <c r="G14" s="375">
        <f t="shared" si="0"/>
        <v>-13.622359154929569</v>
      </c>
      <c r="H14" s="93">
        <v>25589</v>
      </c>
      <c r="I14" s="282">
        <v>28325</v>
      </c>
      <c r="J14" s="375">
        <f t="shared" ref="J14:J23" si="1">IF(AND(I14&gt; 0,H14&gt;0,H14&lt;=I14*6),H14/I14*100-100,"-")</f>
        <v>-9.6593115622241754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4644</v>
      </c>
      <c r="F15" s="282">
        <v>5272</v>
      </c>
      <c r="G15" s="375">
        <f t="shared" si="0"/>
        <v>-11.911987860394532</v>
      </c>
      <c r="H15" s="93">
        <v>26964</v>
      </c>
      <c r="I15" s="282">
        <v>32812</v>
      </c>
      <c r="J15" s="375">
        <f t="shared" si="1"/>
        <v>-17.822747775204192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2033</v>
      </c>
      <c r="F16" s="282">
        <v>2499</v>
      </c>
      <c r="G16" s="375">
        <f t="shared" si="0"/>
        <v>-18.647458983593438</v>
      </c>
      <c r="H16" s="93">
        <v>14438</v>
      </c>
      <c r="I16" s="282">
        <v>14756</v>
      </c>
      <c r="J16" s="375">
        <f t="shared" si="1"/>
        <v>-2.1550555706153318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8957</v>
      </c>
      <c r="F17" s="282">
        <v>5206</v>
      </c>
      <c r="G17" s="375">
        <f t="shared" si="0"/>
        <v>72.051479062620047</v>
      </c>
      <c r="H17" s="93">
        <v>21207</v>
      </c>
      <c r="I17" s="282">
        <v>41539</v>
      </c>
      <c r="J17" s="375">
        <f t="shared" si="1"/>
        <v>-48.946772912202988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973</v>
      </c>
      <c r="F18" s="282">
        <v>1136</v>
      </c>
      <c r="G18" s="375">
        <f t="shared" si="0"/>
        <v>-14.348591549295776</v>
      </c>
      <c r="H18" s="93">
        <v>7192</v>
      </c>
      <c r="I18" s="282">
        <v>7466</v>
      </c>
      <c r="J18" s="375">
        <f t="shared" si="1"/>
        <v>-3.6699705330833154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2683</v>
      </c>
      <c r="F19" s="282">
        <v>10803</v>
      </c>
      <c r="G19" s="375">
        <f t="shared" si="0"/>
        <v>-75.164306211237616</v>
      </c>
      <c r="H19" s="93">
        <v>15757</v>
      </c>
      <c r="I19" s="282">
        <v>36745</v>
      </c>
      <c r="J19" s="375">
        <f t="shared" si="1"/>
        <v>-57.117975234725819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5328</v>
      </c>
      <c r="F20" s="282">
        <v>6704</v>
      </c>
      <c r="G20" s="375">
        <f t="shared" si="0"/>
        <v>-20.525059665871126</v>
      </c>
      <c r="H20" s="93">
        <v>32826</v>
      </c>
      <c r="I20" s="282">
        <v>37173</v>
      </c>
      <c r="J20" s="375">
        <f t="shared" si="1"/>
        <v>-11.693971430877241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9030</v>
      </c>
      <c r="F21" s="283">
        <v>14099</v>
      </c>
      <c r="G21" s="375">
        <f t="shared" si="0"/>
        <v>-35.952904461309316</v>
      </c>
      <c r="H21" s="91">
        <v>65018</v>
      </c>
      <c r="I21" s="283">
        <v>84250</v>
      </c>
      <c r="J21" s="375">
        <f t="shared" si="1"/>
        <v>-22.827299703264089</v>
      </c>
    </row>
    <row r="22" spans="2:10" s="9" customFormat="1" x14ac:dyDescent="0.2">
      <c r="B22" s="32"/>
      <c r="C22" s="89"/>
      <c r="D22" s="20" t="s">
        <v>266</v>
      </c>
      <c r="E22" s="300">
        <v>1808</v>
      </c>
      <c r="F22" s="285">
        <v>2150</v>
      </c>
      <c r="G22" s="375">
        <f t="shared" si="0"/>
        <v>-15.906976744186039</v>
      </c>
      <c r="H22" s="300">
        <v>10305</v>
      </c>
      <c r="I22" s="285">
        <v>15132</v>
      </c>
      <c r="J22" s="375">
        <f t="shared" si="1"/>
        <v>-31.899286280729584</v>
      </c>
    </row>
    <row r="23" spans="2:10" s="9" customFormat="1" x14ac:dyDescent="0.2">
      <c r="B23" s="32"/>
      <c r="C23" s="89"/>
      <c r="D23" s="20" t="s">
        <v>267</v>
      </c>
      <c r="E23" s="300">
        <v>3441</v>
      </c>
      <c r="F23" s="285">
        <v>4455</v>
      </c>
      <c r="G23" s="375">
        <f t="shared" si="0"/>
        <v>-22.760942760942754</v>
      </c>
      <c r="H23" s="300">
        <v>25061</v>
      </c>
      <c r="I23" s="285">
        <v>27055</v>
      </c>
      <c r="J23" s="375">
        <f t="shared" si="1"/>
        <v>-7.3701718721123655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255</v>
      </c>
      <c r="F25" s="282">
        <v>206</v>
      </c>
      <c r="G25" s="375">
        <f t="shared" si="0"/>
        <v>23.78640776699028</v>
      </c>
      <c r="H25" s="93">
        <v>1506</v>
      </c>
      <c r="I25" s="282">
        <v>1593</v>
      </c>
      <c r="J25" s="375">
        <f t="shared" ref="J25:J33" si="2">IF(AND(I25&gt; 0,H25&gt;0,H25&lt;=I25*6),H25/I25*100-100,"-")</f>
        <v>-5.4613935969868237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2535</v>
      </c>
      <c r="F26" s="282">
        <v>2781</v>
      </c>
      <c r="G26" s="375">
        <f t="shared" ref="G26:G33" si="3">IF(AND(F26&gt; 0,E26&gt;0,E26&lt;=F26*6),E26/F26*100-100,"-")</f>
        <v>-8.8457389428263156</v>
      </c>
      <c r="H26" s="93">
        <v>15844</v>
      </c>
      <c r="I26" s="282">
        <v>18911</v>
      </c>
      <c r="J26" s="375">
        <f t="shared" si="2"/>
        <v>-16.218074136745813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2574</v>
      </c>
      <c r="F27" s="282">
        <v>3684</v>
      </c>
      <c r="G27" s="375">
        <f t="shared" si="3"/>
        <v>-30.130293159609124</v>
      </c>
      <c r="H27" s="93">
        <v>17234</v>
      </c>
      <c r="I27" s="282">
        <v>24225</v>
      </c>
      <c r="J27" s="375">
        <f t="shared" si="2"/>
        <v>-28.858617131062942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391</v>
      </c>
      <c r="F28" s="282">
        <v>540</v>
      </c>
      <c r="G28" s="375">
        <f t="shared" si="3"/>
        <v>-27.592592592592595</v>
      </c>
      <c r="H28" s="93">
        <v>2934</v>
      </c>
      <c r="I28" s="282">
        <v>3833</v>
      </c>
      <c r="J28" s="375">
        <f t="shared" si="2"/>
        <v>-23.454213409861723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2458</v>
      </c>
      <c r="F29" s="283">
        <v>3134</v>
      </c>
      <c r="G29" s="375">
        <f t="shared" si="3"/>
        <v>-21.569878749202303</v>
      </c>
      <c r="H29" s="91">
        <v>18257</v>
      </c>
      <c r="I29" s="283">
        <v>18892</v>
      </c>
      <c r="J29" s="375">
        <f t="shared" si="2"/>
        <v>-3.3612110946432381</v>
      </c>
    </row>
    <row r="30" spans="2:10" s="9" customFormat="1" x14ac:dyDescent="0.2">
      <c r="B30" s="191"/>
      <c r="C30" s="89"/>
      <c r="D30" s="20" t="s">
        <v>274</v>
      </c>
      <c r="E30" s="300">
        <v>735</v>
      </c>
      <c r="F30" s="285">
        <v>826</v>
      </c>
      <c r="G30" s="375">
        <f t="shared" si="3"/>
        <v>-11.016949152542381</v>
      </c>
      <c r="H30" s="300">
        <v>4972</v>
      </c>
      <c r="I30" s="285">
        <v>4926</v>
      </c>
      <c r="J30" s="375">
        <f t="shared" si="2"/>
        <v>0.93382054405198289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-449</v>
      </c>
      <c r="F31" s="285">
        <v>9814</v>
      </c>
      <c r="G31" s="375" t="str">
        <f t="shared" si="3"/>
        <v>-</v>
      </c>
      <c r="H31" s="300">
        <v>13520</v>
      </c>
      <c r="I31" s="285">
        <v>81070</v>
      </c>
      <c r="J31" s="375">
        <f t="shared" si="2"/>
        <v>-83.323054150733924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456</v>
      </c>
      <c r="F32" s="283">
        <v>87</v>
      </c>
      <c r="G32" s="375">
        <f t="shared" si="3"/>
        <v>424.13793103448279</v>
      </c>
      <c r="H32" s="91">
        <v>4325</v>
      </c>
      <c r="I32" s="283">
        <v>3324</v>
      </c>
      <c r="J32" s="375">
        <f t="shared" si="2"/>
        <v>30.114320096269552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69649</v>
      </c>
      <c r="F33" s="75">
        <f>F10+F11+F12+F14+F15+F16+F17+F18+F19+F20+F21+F25+F26+F27+F28+F29+F31+F32</f>
        <v>97406</v>
      </c>
      <c r="G33" s="374">
        <f t="shared" si="3"/>
        <v>-28.496191199720755</v>
      </c>
      <c r="H33" s="75">
        <f>H10+H11+H12+H14+H15+H16+H17+H18+H19+H20+H21+H25+H26+H27+H28+H29+H31+H32</f>
        <v>450060</v>
      </c>
      <c r="I33" s="75">
        <f>I10+I11+I12+I14+I15+I16+I17+I18+I19+I20+I21+I25+I26+I27+I28+I29+I31+I32</f>
        <v>582420</v>
      </c>
      <c r="J33" s="374">
        <f t="shared" si="2"/>
        <v>-22.725867930359527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291039</v>
      </c>
      <c r="F10" s="336"/>
      <c r="G10" s="336"/>
      <c r="H10" s="337">
        <v>160390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11180</v>
      </c>
      <c r="F11" s="335">
        <v>72945</v>
      </c>
      <c r="G11" s="335">
        <v>193586</v>
      </c>
      <c r="H11" s="337">
        <v>6118</v>
      </c>
    </row>
    <row r="12" spans="2:8" x14ac:dyDescent="0.2">
      <c r="B12" s="328" t="s">
        <v>26</v>
      </c>
      <c r="C12" s="322" t="s">
        <v>228</v>
      </c>
      <c r="D12" s="339"/>
      <c r="E12" s="338">
        <v>11176</v>
      </c>
      <c r="F12" s="337"/>
      <c r="G12" s="337"/>
      <c r="H12" s="337">
        <v>941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111194</v>
      </c>
      <c r="F13" s="338">
        <v>29928</v>
      </c>
      <c r="G13" s="338">
        <v>60539</v>
      </c>
      <c r="H13" s="338">
        <v>66991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117207</v>
      </c>
      <c r="F14" s="338">
        <v>45083</v>
      </c>
      <c r="G14" s="338">
        <v>123001</v>
      </c>
      <c r="H14" s="338">
        <v>21207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20584</v>
      </c>
      <c r="F15" s="338">
        <v>141</v>
      </c>
      <c r="G15" s="338">
        <v>8404</v>
      </c>
      <c r="H15" s="338">
        <v>7192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17362</v>
      </c>
      <c r="F16" s="338">
        <v>20882</v>
      </c>
      <c r="G16" s="338">
        <v>17622</v>
      </c>
      <c r="H16" s="338">
        <v>15757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25031</v>
      </c>
      <c r="F17" s="341" t="s">
        <v>239</v>
      </c>
      <c r="G17" s="342"/>
      <c r="H17" s="338">
        <v>32826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246834</v>
      </c>
      <c r="F18" s="338">
        <v>15323</v>
      </c>
      <c r="G18" s="338">
        <v>230713</v>
      </c>
      <c r="H18" s="338">
        <v>65018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85337</v>
      </c>
      <c r="F19" s="338">
        <v>4103</v>
      </c>
      <c r="G19" s="338">
        <v>42979</v>
      </c>
      <c r="H19" s="338">
        <v>37518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30278</v>
      </c>
      <c r="F21" s="335">
        <v>11335</v>
      </c>
      <c r="G21" s="335">
        <v>21546</v>
      </c>
      <c r="H21" s="335">
        <v>18257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281277</v>
      </c>
      <c r="F23" s="336">
        <v>269108</v>
      </c>
      <c r="G23" s="336">
        <v>124891</v>
      </c>
      <c r="H23" s="336">
        <v>13520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65978</v>
      </c>
      <c r="F24" s="341" t="s">
        <v>250</v>
      </c>
      <c r="G24" s="342"/>
      <c r="H24" s="336">
        <v>4325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1314477</v>
      </c>
      <c r="F25" s="349">
        <f>SUM(F10:F24)</f>
        <v>468848</v>
      </c>
      <c r="G25" s="349">
        <f>SUM(G10:G24)</f>
        <v>823281</v>
      </c>
      <c r="H25" s="349">
        <f>SUM(H10:H24)</f>
        <v>450060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728821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585656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Juli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1154</v>
      </c>
      <c r="G11" s="44">
        <v>688</v>
      </c>
      <c r="H11" s="355">
        <f>IF(AND(G11&gt; 0,F11&gt;0,F11&lt;=G11*6),F11/G11*100-100,"-")</f>
        <v>67.732558139534888</v>
      </c>
      <c r="I11" s="360">
        <v>6244</v>
      </c>
      <c r="J11" s="44">
        <v>4916</v>
      </c>
      <c r="K11" s="355">
        <f t="shared" ref="K11:K23" si="0">IF(AND(J11&gt; 0,I11&gt;0,I11&lt;=J11*6),I11/J11*100-100,"-")</f>
        <v>27.01383238405208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101681</v>
      </c>
      <c r="G12" s="44">
        <v>88861</v>
      </c>
      <c r="H12" s="355">
        <f>IF(AND(G12&gt; 0,F12&gt;0,F12&lt;=G12*6),F12/G12*100-100,"-")</f>
        <v>14.427026479557952</v>
      </c>
      <c r="I12" s="360">
        <v>597693</v>
      </c>
      <c r="J12" s="44">
        <v>605936</v>
      </c>
      <c r="K12" s="355">
        <f t="shared" si="0"/>
        <v>-1.3603746930368885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7197</v>
      </c>
      <c r="G13" s="44">
        <v>8181</v>
      </c>
      <c r="H13" s="355">
        <f t="shared" ref="H13:H23" si="1">IF(AND(G13&gt; 0,F13&gt;0,F13&lt;=G13*6),F13/G13*100-100,"-")</f>
        <v>-12.027869453612027</v>
      </c>
      <c r="I13" s="360">
        <v>49285</v>
      </c>
      <c r="J13" s="44">
        <v>59316</v>
      </c>
      <c r="K13" s="355">
        <f t="shared" si="0"/>
        <v>-16.911120102501854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10003</v>
      </c>
      <c r="G14" s="44">
        <v>13161</v>
      </c>
      <c r="H14" s="355">
        <f t="shared" si="1"/>
        <v>-23.995137147633159</v>
      </c>
      <c r="I14" s="360">
        <v>76106</v>
      </c>
      <c r="J14" s="44">
        <v>93018</v>
      </c>
      <c r="K14" s="355">
        <f t="shared" si="0"/>
        <v>-18.181427250639658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33216</v>
      </c>
      <c r="G15" s="44">
        <v>37823</v>
      </c>
      <c r="H15" s="355">
        <f t="shared" si="1"/>
        <v>-12.180419321576821</v>
      </c>
      <c r="I15" s="360">
        <v>231444</v>
      </c>
      <c r="J15" s="44">
        <v>257986</v>
      </c>
      <c r="K15" s="355">
        <f t="shared" si="0"/>
        <v>-10.288155171210846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14540</v>
      </c>
      <c r="G17" s="44">
        <v>12823</v>
      </c>
      <c r="H17" s="355">
        <f t="shared" si="1"/>
        <v>13.390002339546129</v>
      </c>
      <c r="I17" s="360">
        <v>101585</v>
      </c>
      <c r="J17" s="44">
        <v>79290</v>
      </c>
      <c r="K17" s="355">
        <f t="shared" si="0"/>
        <v>28.118299911716491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3259</v>
      </c>
      <c r="G18" s="44">
        <v>3621</v>
      </c>
      <c r="H18" s="355">
        <f t="shared" si="1"/>
        <v>-9.9972383319525022</v>
      </c>
      <c r="I18" s="360">
        <v>22610</v>
      </c>
      <c r="J18" s="44">
        <v>26125</v>
      </c>
      <c r="K18" s="355">
        <f t="shared" si="0"/>
        <v>-13.454545454545453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171050</v>
      </c>
      <c r="G19" s="50">
        <f>SUM(G11:G18)</f>
        <v>165158</v>
      </c>
      <c r="H19" s="384">
        <f t="shared" si="1"/>
        <v>3.5674929461485334</v>
      </c>
      <c r="I19" s="50">
        <f>SUM(I11:I18)</f>
        <v>1084967</v>
      </c>
      <c r="J19" s="50">
        <f>SUM(J11:J18)</f>
        <v>1126587</v>
      </c>
      <c r="K19" s="384">
        <f t="shared" si="0"/>
        <v>-3.6943440675242982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910</v>
      </c>
      <c r="G21" s="57">
        <v>1051</v>
      </c>
      <c r="H21" s="355">
        <f t="shared" si="1"/>
        <v>-13.415794481446241</v>
      </c>
      <c r="I21" s="56">
        <v>5721</v>
      </c>
      <c r="J21" s="57">
        <v>7043</v>
      </c>
      <c r="K21" s="355">
        <f t="shared" si="0"/>
        <v>-18.770410336504327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167728</v>
      </c>
      <c r="G23" s="45">
        <v>167356</v>
      </c>
      <c r="H23" s="355">
        <f t="shared" si="1"/>
        <v>0.22228064724301078</v>
      </c>
      <c r="I23" s="44">
        <v>1084057</v>
      </c>
      <c r="J23" s="45">
        <v>1121875</v>
      </c>
      <c r="K23" s="355">
        <f t="shared" si="0"/>
        <v>-3.3709637883008412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2020077</v>
      </c>
      <c r="G11" s="45">
        <v>2440988</v>
      </c>
      <c r="H11" s="355">
        <f t="shared" ref="H11:H26" si="0">IF(AND(G11&gt; 0,F11&gt;0,F11&lt;=G11*6),F11/G11*100-100,"-")</f>
        <v>-17.243468628276744</v>
      </c>
      <c r="I11" s="44">
        <v>17036261</v>
      </c>
      <c r="J11" s="45">
        <v>15288460</v>
      </c>
      <c r="K11" s="355">
        <f t="shared" ref="K11:K26" si="1">IF(AND(J11&gt; 0,I11&gt;0,I11&lt;=J11*6),I11/J11*100-100,"-")</f>
        <v>11.432158634682636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975702</v>
      </c>
      <c r="G12" s="45">
        <v>1244096</v>
      </c>
      <c r="H12" s="355">
        <f t="shared" si="0"/>
        <v>-21.573415556355783</v>
      </c>
      <c r="I12" s="44">
        <v>6197988</v>
      </c>
      <c r="J12" s="45">
        <v>6114249</v>
      </c>
      <c r="K12" s="355">
        <f t="shared" si="1"/>
        <v>1.3695713079398644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644503</v>
      </c>
      <c r="G13" s="45">
        <v>634342</v>
      </c>
      <c r="H13" s="355">
        <f t="shared" si="0"/>
        <v>1.6018173162111111</v>
      </c>
      <c r="I13" s="44">
        <v>4681620</v>
      </c>
      <c r="J13" s="45">
        <v>5934530</v>
      </c>
      <c r="K13" s="355">
        <f t="shared" si="1"/>
        <v>-21.112202651263033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626173</v>
      </c>
      <c r="G15" s="45">
        <v>599563</v>
      </c>
      <c r="H15" s="355">
        <f t="shared" si="0"/>
        <v>4.4382325126800737</v>
      </c>
      <c r="I15" s="44">
        <v>4442315</v>
      </c>
      <c r="J15" s="45">
        <v>3565035</v>
      </c>
      <c r="K15" s="355">
        <f t="shared" si="1"/>
        <v>24.607893050138358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903932</v>
      </c>
      <c r="G16" s="45">
        <v>453018</v>
      </c>
      <c r="H16" s="355">
        <f t="shared" si="0"/>
        <v>99.535559293449694</v>
      </c>
      <c r="I16" s="44">
        <v>4867073</v>
      </c>
      <c r="J16" s="45">
        <v>2889524</v>
      </c>
      <c r="K16" s="355">
        <f t="shared" si="1"/>
        <v>68.438573273660296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494720</v>
      </c>
      <c r="G17" s="45">
        <v>383044</v>
      </c>
      <c r="H17" s="355">
        <f t="shared" si="0"/>
        <v>29.154875157945298</v>
      </c>
      <c r="I17" s="44">
        <v>3548682</v>
      </c>
      <c r="J17" s="45">
        <v>2732585</v>
      </c>
      <c r="K17" s="355">
        <f t="shared" si="1"/>
        <v>29.865383876439324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1219688</v>
      </c>
      <c r="G21" s="45">
        <v>2308219</v>
      </c>
      <c r="H21" s="355">
        <f t="shared" si="0"/>
        <v>-47.158913430658011</v>
      </c>
      <c r="I21" s="44">
        <v>7965470</v>
      </c>
      <c r="J21" s="45">
        <v>13222571</v>
      </c>
      <c r="K21" s="355">
        <f t="shared" si="1"/>
        <v>-39.758538638211895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6884795</v>
      </c>
      <c r="G30" s="75">
        <v>8063270</v>
      </c>
      <c r="H30" s="357">
        <f t="shared" si="2"/>
        <v>-14.615348363629138</v>
      </c>
      <c r="I30" s="75">
        <v>48739409</v>
      </c>
      <c r="J30" s="75">
        <v>49746954</v>
      </c>
      <c r="K30" s="357">
        <f t="shared" si="3"/>
        <v>-2.0253400841386195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167728</v>
      </c>
      <c r="G32" s="80">
        <v>167356</v>
      </c>
      <c r="H32" s="355">
        <f t="shared" si="2"/>
        <v>0.22228064724301078</v>
      </c>
      <c r="I32" s="80">
        <v>1084057</v>
      </c>
      <c r="J32" s="80">
        <v>1121875</v>
      </c>
      <c r="K32" s="355">
        <f t="shared" si="3"/>
        <v>-3.3709637883008412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7052523</v>
      </c>
      <c r="G34" s="75">
        <f>G30+G31+G32-G33</f>
        <v>8230626</v>
      </c>
      <c r="H34" s="357">
        <f t="shared" si="2"/>
        <v>-14.313650018844243</v>
      </c>
      <c r="I34" s="75">
        <f>I30+I31+I32-I33</f>
        <v>49823466</v>
      </c>
      <c r="J34" s="75">
        <f>J30+J31+J32-J33</f>
        <v>50762868</v>
      </c>
      <c r="K34" s="357">
        <f t="shared" si="3"/>
        <v>-1.8505691995180342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-12</v>
      </c>
      <c r="G35" s="80">
        <f>G36-G34</f>
        <v>-417</v>
      </c>
      <c r="H35" s="382" t="s">
        <v>49</v>
      </c>
      <c r="I35" s="80">
        <f>I36-I34</f>
        <v>31715</v>
      </c>
      <c r="J35" s="80">
        <f>J36-J34</f>
        <v>2813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7052511</v>
      </c>
      <c r="G36" s="75">
        <v>8230209</v>
      </c>
      <c r="H36" s="357">
        <f t="shared" si="2"/>
        <v>-14.3094543528603</v>
      </c>
      <c r="I36" s="75">
        <v>49855181</v>
      </c>
      <c r="J36" s="75">
        <v>50765681</v>
      </c>
      <c r="K36" s="357">
        <f t="shared" si="3"/>
        <v>-1.7935344942974325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267.02</v>
      </c>
      <c r="G11" s="377">
        <v>399.77</v>
      </c>
      <c r="H11" s="355">
        <f>IF(AND(G11&lt;&gt;"-",F11&lt;&gt;"-"),IF((F11&lt;=G11*6),F11/G11*100-100,"-"),"-")</f>
        <v>-33.206593791430066</v>
      </c>
      <c r="I11" s="377">
        <v>257.07</v>
      </c>
      <c r="J11" s="377">
        <v>418.9</v>
      </c>
      <c r="K11" s="355">
        <f>IF(AND(J11&lt;&gt;"-",I11&lt;&gt;"-"),IF((I11&lt;=J11*6),I11/J11*100-100,"-"),"-")</f>
        <v>-38.632131773693004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282.64</v>
      </c>
      <c r="G12" s="377">
        <v>438.1</v>
      </c>
      <c r="H12" s="355">
        <f t="shared" ref="H12:H27" si="0">IF(AND(G12&lt;&gt;"-",F12&lt;&gt;"-"),IF((F12&lt;=G12*6),F12/G12*100-100,"-"),"-")</f>
        <v>-35.485049075553533</v>
      </c>
      <c r="I12" s="377">
        <v>295.13</v>
      </c>
      <c r="J12" s="377">
        <v>440.47</v>
      </c>
      <c r="K12" s="355">
        <f t="shared" ref="K12:K27" si="1">IF(AND(J12&lt;&gt;"-",I12&lt;&gt;"-"),IF((I12&lt;=J12*6),I12/J12*100-100,"-"),"-")</f>
        <v>-32.996571843712402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301.05</v>
      </c>
      <c r="G13" s="377">
        <v>454.65</v>
      </c>
      <c r="H13" s="355">
        <f t="shared" si="0"/>
        <v>-33.784229627185752</v>
      </c>
      <c r="I13" s="377">
        <v>283.60000000000002</v>
      </c>
      <c r="J13" s="377">
        <v>447.57</v>
      </c>
      <c r="K13" s="355">
        <f t="shared" si="1"/>
        <v>-36.635610072167481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286.02</v>
      </c>
      <c r="G15" s="377">
        <v>440.37</v>
      </c>
      <c r="H15" s="355">
        <f t="shared" si="0"/>
        <v>-35.050071530758231</v>
      </c>
      <c r="I15" s="377">
        <v>306.13</v>
      </c>
      <c r="J15" s="377">
        <v>453.61</v>
      </c>
      <c r="K15" s="355">
        <f t="shared" si="1"/>
        <v>-32.512510747117574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288.43</v>
      </c>
      <c r="G16" s="377">
        <v>452.86</v>
      </c>
      <c r="H16" s="355">
        <f t="shared" si="0"/>
        <v>-36.309234642052736</v>
      </c>
      <c r="I16" s="377">
        <v>295.69</v>
      </c>
      <c r="J16" s="377">
        <v>454.23</v>
      </c>
      <c r="K16" s="355">
        <f t="shared" si="1"/>
        <v>-34.903022697752235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289.12</v>
      </c>
      <c r="G17" s="377">
        <v>441.74</v>
      </c>
      <c r="H17" s="355">
        <f t="shared" si="0"/>
        <v>-34.549735138316663</v>
      </c>
      <c r="I17" s="377">
        <v>321.33</v>
      </c>
      <c r="J17" s="377">
        <v>448.26</v>
      </c>
      <c r="K17" s="355">
        <f t="shared" si="1"/>
        <v>-28.3161558024361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289.57</v>
      </c>
      <c r="G21" s="377">
        <v>422.15</v>
      </c>
      <c r="H21" s="355">
        <f t="shared" si="0"/>
        <v>-31.405898377354021</v>
      </c>
      <c r="I21" s="377">
        <v>292.75</v>
      </c>
      <c r="J21" s="377">
        <v>433.13</v>
      </c>
      <c r="K21" s="355">
        <f t="shared" si="1"/>
        <v>-32.410592662710968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282.54000000000002</v>
      </c>
      <c r="G30" s="378">
        <v>424.4</v>
      </c>
      <c r="H30" s="385">
        <f>IF(AND(G30&lt;&gt;"-",F30&lt;&gt;"-"),IF((F30&lt;=G30*6),F30/G30*100-100,"-"),"-")</f>
        <v>-33.42601319509896</v>
      </c>
      <c r="I30" s="378">
        <v>283.29000000000002</v>
      </c>
      <c r="J30" s="378">
        <v>434.91</v>
      </c>
      <c r="K30" s="385">
        <f>IF(AND(J30&lt;&gt;"-",I30&lt;&gt;"-"),IF((I30&lt;=J30*6),I30/J30*100-100,"-"),"-")</f>
        <v>-34.862385321100916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282.54000000000002</v>
      </c>
      <c r="G32" s="378">
        <v>424.4</v>
      </c>
      <c r="H32" s="385">
        <f>IF(AND(G32&lt;&gt;"-",F32&lt;&gt;"-"),IF((F32&lt;=G32*6),F32/G32*100-100,"-"),"-")</f>
        <v>-33.42601319509896</v>
      </c>
      <c r="I32" s="378">
        <v>283.29000000000002</v>
      </c>
      <c r="J32" s="378">
        <v>434.91</v>
      </c>
      <c r="K32" s="385">
        <f>IF(AND(J32&lt;&gt;"-",I32&lt;&gt;"-"),IF((I32&lt;=J32*6),I32/J32*100-100,"-"),"-")</f>
        <v>-34.862385321100916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7052511</v>
      </c>
      <c r="G11" s="53">
        <v>8230209</v>
      </c>
      <c r="H11" s="94">
        <f>IF(AND(G11&gt; 0,F11&gt;0,F11&lt;=G11*6),F11/G11*100-100,"-")</f>
        <v>-14.3094543528603</v>
      </c>
      <c r="I11" s="361">
        <v>49855181</v>
      </c>
      <c r="J11" s="53">
        <v>50765681</v>
      </c>
      <c r="K11" s="94">
        <f>IF(AND(J11&gt; 0,I11&gt;0,I11&lt;=J11*6),I11/J11*100-100,"-")</f>
        <v>-1.7935344942974325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888835</v>
      </c>
      <c r="G14" s="53">
        <v>911947</v>
      </c>
      <c r="H14" s="94">
        <f>IF(AND(G14&gt; 0,F14&gt;0,F14&lt;=G14*6),F14/G14*100-100,"-")</f>
        <v>-2.5343578080743754</v>
      </c>
      <c r="I14" s="283">
        <v>5723790</v>
      </c>
      <c r="J14" s="53">
        <v>6529032</v>
      </c>
      <c r="K14" s="94">
        <f>IF(AND(J14&gt; 0,I14&gt;0,I14&lt;=J14*6),I14/J14*100-100,"-")</f>
        <v>-12.333252463764921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534661</v>
      </c>
      <c r="G17" s="53">
        <v>454979</v>
      </c>
      <c r="H17" s="94">
        <f>IF(AND(G17&gt; 0,F17&gt;0,F17&lt;=G17*6),F17/G17*100-100,"-")</f>
        <v>17.51333578033271</v>
      </c>
      <c r="I17" s="361">
        <v>3170934</v>
      </c>
      <c r="J17" s="53">
        <v>2870756</v>
      </c>
      <c r="K17" s="94">
        <f>IF(AND(J17&gt; 0,I17&gt;0,I17&lt;=J17*6),I17/J17*100-100,"-")</f>
        <v>10.456409391811789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50084</v>
      </c>
      <c r="G20" s="53">
        <v>7406</v>
      </c>
      <c r="H20" s="94" t="str">
        <f>IF(AND(G20&gt; 0,F20&gt;0,F20&lt;=G20*6),F20/G20*100-100,"-")</f>
        <v>-</v>
      </c>
      <c r="I20" s="361">
        <v>102494</v>
      </c>
      <c r="J20" s="53">
        <v>104146</v>
      </c>
      <c r="K20" s="94">
        <f>IF(AND(J20&gt; 0,I20&gt;0,I20&lt;=J20*6),I20/J20*100-100,"-")</f>
        <v>-1.5862347089662592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-222179</v>
      </c>
      <c r="G23" s="53">
        <v>419565</v>
      </c>
      <c r="H23" s="383" t="s">
        <v>49</v>
      </c>
      <c r="I23" s="361">
        <v>172701</v>
      </c>
      <c r="J23" s="53">
        <v>914958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8648102</v>
      </c>
      <c r="G26" s="365">
        <f>G11+G14+G17-G20-G23</f>
        <v>9170164</v>
      </c>
      <c r="H26" s="366">
        <f>IF(AND(G26&gt; 0,F26&gt;0,F26&lt;=G26*6),F26/G26*100-100,"-")</f>
        <v>-5.6930497644316915</v>
      </c>
      <c r="I26" s="365">
        <f>I11+I14+I17-I20-I23</f>
        <v>58474710</v>
      </c>
      <c r="J26" s="365">
        <f>J11+J14+J17-J20-J23</f>
        <v>59146365</v>
      </c>
      <c r="K26" s="366">
        <f>IF(AND(J26&gt; 0,I26&gt;0,I26&lt;=J26*6),I26/J26*100-100,"-")</f>
        <v>-1.1355811975934671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10778</v>
      </c>
      <c r="G29" s="361">
        <v>27190</v>
      </c>
      <c r="H29" s="94">
        <f>IF(AND(G29&gt; 0,F29&gt;0,F29&lt;=G29*6),F29/G29*100-100,"-")</f>
        <v>-60.36042662743656</v>
      </c>
      <c r="I29" s="53">
        <v>97317</v>
      </c>
      <c r="J29" s="361">
        <v>87008</v>
      </c>
      <c r="K29" s="94">
        <f>IF(AND(J29&gt; 0,I29&gt;0,I29&lt;=J29*6),I29/J29*100-100,"-")</f>
        <v>11.848335785215156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177166</v>
      </c>
      <c r="G32" s="361">
        <v>168166</v>
      </c>
      <c r="H32" s="94">
        <f>IF(AND(G32&gt; 0,F32&gt;0,F32&lt;=G32*6),F32/G32*100-100,"-")</f>
        <v>5.3518547149840003</v>
      </c>
      <c r="I32" s="53">
        <v>1156584</v>
      </c>
      <c r="J32" s="361">
        <v>1043129</v>
      </c>
      <c r="K32" s="94">
        <f>IF(AND(J32&gt; 0,I32&gt;0,I32&lt;=J32*6),I32/J32*100-100,"-")</f>
        <v>10.876411258818422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8460158</v>
      </c>
      <c r="G35" s="365">
        <f>G26-G29-G32</f>
        <v>8974808</v>
      </c>
      <c r="H35" s="366">
        <f>IF(AND(G35&gt; 0,F35&gt;0,F35&lt;=G35*6),F35/G35*100-100,"-")</f>
        <v>-5.7343845127383162</v>
      </c>
      <c r="I35" s="365">
        <f>I26-I29-I32</f>
        <v>57220809</v>
      </c>
      <c r="J35" s="365">
        <f>J26-J29-J32</f>
        <v>58016228</v>
      </c>
      <c r="K35" s="366">
        <f>IF(AND(J35&gt; 0,I35&gt;0,I35&lt;=J35*6),I35/J35*100-100,"-")</f>
        <v>-1.3710284646564759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581107</v>
      </c>
      <c r="F12" s="123"/>
      <c r="G12" s="93">
        <v>0</v>
      </c>
      <c r="H12" s="93">
        <v>182104</v>
      </c>
      <c r="I12" s="93">
        <v>20298</v>
      </c>
      <c r="J12" s="93">
        <v>0</v>
      </c>
      <c r="K12" s="93">
        <v>256171</v>
      </c>
      <c r="L12" s="93">
        <v>438848</v>
      </c>
      <c r="M12" s="93">
        <f>E12-G12-H12+I12+J12+K12+L12</f>
        <v>1114320</v>
      </c>
    </row>
    <row r="13" spans="2:13" x14ac:dyDescent="0.2">
      <c r="B13" s="89"/>
      <c r="C13" s="17" t="s">
        <v>106</v>
      </c>
      <c r="D13" s="38">
        <v>2</v>
      </c>
      <c r="E13" s="122">
        <v>1624740</v>
      </c>
      <c r="F13" s="123"/>
      <c r="G13" s="93">
        <v>0</v>
      </c>
      <c r="H13" s="93">
        <v>5943</v>
      </c>
      <c r="I13" s="93">
        <v>0</v>
      </c>
      <c r="J13" s="93">
        <v>0</v>
      </c>
      <c r="K13" s="93">
        <v>6194</v>
      </c>
      <c r="L13" s="93">
        <v>181124</v>
      </c>
      <c r="M13" s="93">
        <f t="shared" ref="M13:M19" si="0">E13-G13-H13+I13+J13+K13+L13</f>
        <v>1806115</v>
      </c>
    </row>
    <row r="14" spans="2:13" x14ac:dyDescent="0.2">
      <c r="B14" s="89"/>
      <c r="C14" s="17" t="s">
        <v>107</v>
      </c>
      <c r="D14" s="38">
        <v>3</v>
      </c>
      <c r="E14" s="122">
        <v>192897</v>
      </c>
      <c r="F14" s="123"/>
      <c r="G14" s="93">
        <v>0</v>
      </c>
      <c r="H14" s="93">
        <v>131826</v>
      </c>
      <c r="I14" s="93">
        <v>332702</v>
      </c>
      <c r="J14" s="93">
        <v>0</v>
      </c>
      <c r="K14" s="93">
        <v>758</v>
      </c>
      <c r="L14" s="93">
        <v>29219</v>
      </c>
      <c r="M14" s="93">
        <f t="shared" si="0"/>
        <v>423750</v>
      </c>
    </row>
    <row r="15" spans="2:13" x14ac:dyDescent="0.2">
      <c r="B15" s="89"/>
      <c r="C15" s="17" t="s">
        <v>108</v>
      </c>
      <c r="D15" s="38">
        <v>4</v>
      </c>
      <c r="E15" s="122">
        <v>2846725</v>
      </c>
      <c r="F15" s="123"/>
      <c r="G15" s="93">
        <v>135</v>
      </c>
      <c r="H15" s="93">
        <v>11254</v>
      </c>
      <c r="I15" s="93">
        <v>0</v>
      </c>
      <c r="J15" s="93">
        <v>0</v>
      </c>
      <c r="K15" s="93">
        <v>423099</v>
      </c>
      <c r="L15" s="93">
        <v>737007</v>
      </c>
      <c r="M15" s="93">
        <f t="shared" si="0"/>
        <v>3995442</v>
      </c>
    </row>
    <row r="16" spans="2:13" x14ac:dyDescent="0.2">
      <c r="B16" s="89"/>
      <c r="C16" s="17" t="s">
        <v>109</v>
      </c>
      <c r="D16" s="38">
        <v>5</v>
      </c>
      <c r="E16" s="122">
        <v>947970</v>
      </c>
      <c r="F16" s="123"/>
      <c r="G16" s="93">
        <v>864</v>
      </c>
      <c r="H16" s="93">
        <v>12806</v>
      </c>
      <c r="I16" s="93">
        <v>0</v>
      </c>
      <c r="J16" s="93">
        <v>1596</v>
      </c>
      <c r="K16" s="93">
        <v>35485</v>
      </c>
      <c r="L16" s="93">
        <v>96369</v>
      </c>
      <c r="M16" s="93">
        <f t="shared" si="0"/>
        <v>1067750</v>
      </c>
    </row>
    <row r="17" spans="2:13" x14ac:dyDescent="0.2">
      <c r="B17" s="89"/>
      <c r="C17" s="17" t="s">
        <v>110</v>
      </c>
      <c r="D17" s="38">
        <v>6</v>
      </c>
      <c r="E17" s="122">
        <v>151246</v>
      </c>
      <c r="F17" s="123"/>
      <c r="G17" s="93">
        <v>0</v>
      </c>
      <c r="H17" s="93">
        <v>118249</v>
      </c>
      <c r="I17" s="93">
        <v>0</v>
      </c>
      <c r="J17" s="93">
        <v>297</v>
      </c>
      <c r="K17" s="93">
        <v>48507</v>
      </c>
      <c r="L17" s="93">
        <v>9393</v>
      </c>
      <c r="M17" s="93">
        <f t="shared" si="0"/>
        <v>91194</v>
      </c>
    </row>
    <row r="18" spans="2:13" x14ac:dyDescent="0.2">
      <c r="B18" s="89"/>
      <c r="C18" s="17" t="s">
        <v>111</v>
      </c>
      <c r="D18" s="38">
        <v>7</v>
      </c>
      <c r="E18" s="122">
        <v>304892</v>
      </c>
      <c r="F18" s="123"/>
      <c r="G18" s="93">
        <v>45575</v>
      </c>
      <c r="H18" s="93">
        <v>11260</v>
      </c>
      <c r="I18" s="93">
        <v>0</v>
      </c>
      <c r="J18" s="93">
        <v>11788</v>
      </c>
      <c r="K18" s="93">
        <v>0</v>
      </c>
      <c r="L18" s="93">
        <v>6295</v>
      </c>
      <c r="M18" s="93">
        <f t="shared" si="0"/>
        <v>266140</v>
      </c>
    </row>
    <row r="19" spans="2:13" x14ac:dyDescent="0.2">
      <c r="B19" s="105"/>
      <c r="C19" s="17" t="s">
        <v>112</v>
      </c>
      <c r="D19" s="38">
        <v>8</v>
      </c>
      <c r="E19" s="122">
        <v>163318</v>
      </c>
      <c r="F19" s="123"/>
      <c r="G19" s="93">
        <v>3</v>
      </c>
      <c r="H19" s="93">
        <v>150808</v>
      </c>
      <c r="I19" s="93">
        <v>4281</v>
      </c>
      <c r="J19" s="93">
        <v>3542</v>
      </c>
      <c r="K19" s="93">
        <v>97886</v>
      </c>
      <c r="L19" s="93">
        <v>38142</v>
      </c>
      <c r="M19" s="93">
        <f t="shared" si="0"/>
        <v>156358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288180</v>
      </c>
      <c r="F22" s="123"/>
      <c r="G22" s="93">
        <v>3963</v>
      </c>
      <c r="H22" s="93">
        <v>40254</v>
      </c>
      <c r="I22" s="93">
        <v>4379</v>
      </c>
      <c r="J22" s="93">
        <v>0</v>
      </c>
      <c r="K22" s="93">
        <v>24886</v>
      </c>
      <c r="L22" s="93">
        <v>80337</v>
      </c>
      <c r="M22" s="93">
        <f>E22-G22-H22+I22+J22+K22+L22</f>
        <v>353565</v>
      </c>
    </row>
    <row r="23" spans="2:13" x14ac:dyDescent="0.2">
      <c r="B23" s="89"/>
      <c r="C23" s="17" t="s">
        <v>115</v>
      </c>
      <c r="D23" s="38">
        <v>10</v>
      </c>
      <c r="E23" s="122">
        <v>311876</v>
      </c>
      <c r="F23" s="123"/>
      <c r="G23" s="93">
        <v>293161</v>
      </c>
      <c r="H23" s="93">
        <v>11156</v>
      </c>
      <c r="I23" s="93">
        <v>22179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29738</v>
      </c>
    </row>
    <row r="24" spans="2:13" x14ac:dyDescent="0.2">
      <c r="B24" s="89"/>
      <c r="C24" s="17" t="s">
        <v>116</v>
      </c>
      <c r="D24" s="38">
        <v>11</v>
      </c>
      <c r="E24" s="122">
        <v>37053</v>
      </c>
      <c r="F24" s="123"/>
      <c r="G24" s="93">
        <v>0</v>
      </c>
      <c r="H24" s="93">
        <v>19186</v>
      </c>
      <c r="I24" s="93">
        <v>89</v>
      </c>
      <c r="J24" s="93">
        <v>771</v>
      </c>
      <c r="K24" s="93">
        <v>227</v>
      </c>
      <c r="L24" s="93">
        <v>9240</v>
      </c>
      <c r="M24" s="93">
        <f t="shared" si="1"/>
        <v>28194</v>
      </c>
    </row>
    <row r="25" spans="2:13" x14ac:dyDescent="0.2">
      <c r="B25" s="89"/>
      <c r="C25" s="17" t="s">
        <v>117</v>
      </c>
      <c r="D25" s="38">
        <v>12</v>
      </c>
      <c r="E25" s="122">
        <v>5538</v>
      </c>
      <c r="F25" s="123"/>
      <c r="G25" s="93">
        <v>0</v>
      </c>
      <c r="H25" s="93">
        <v>489</v>
      </c>
      <c r="I25" s="93">
        <v>2041</v>
      </c>
      <c r="J25" s="93">
        <v>0</v>
      </c>
      <c r="K25" s="93">
        <v>1015</v>
      </c>
      <c r="L25" s="93">
        <v>7042</v>
      </c>
      <c r="M25" s="93">
        <f t="shared" si="1"/>
        <v>15147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636</v>
      </c>
      <c r="M26" s="93">
        <f t="shared" si="1"/>
        <v>636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154008</v>
      </c>
      <c r="F28" s="123"/>
      <c r="G28" s="93">
        <v>0</v>
      </c>
      <c r="H28" s="93">
        <v>4512</v>
      </c>
      <c r="I28" s="93">
        <v>0</v>
      </c>
      <c r="J28" s="93">
        <v>0</v>
      </c>
      <c r="K28" s="93">
        <v>2337</v>
      </c>
      <c r="L28" s="93">
        <v>233325</v>
      </c>
      <c r="M28" s="93">
        <f t="shared" si="1"/>
        <v>385158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285</v>
      </c>
      <c r="I29" s="93">
        <v>0</v>
      </c>
      <c r="J29" s="93">
        <v>0</v>
      </c>
      <c r="K29" s="93">
        <v>0</v>
      </c>
      <c r="L29" s="93">
        <v>1351</v>
      </c>
      <c r="M29" s="93">
        <f t="shared" si="1"/>
        <v>1066</v>
      </c>
    </row>
    <row r="30" spans="2:13" x14ac:dyDescent="0.2">
      <c r="B30" s="89"/>
      <c r="C30" s="17" t="s">
        <v>286</v>
      </c>
      <c r="D30" s="38">
        <v>17</v>
      </c>
      <c r="E30" s="122">
        <v>220730</v>
      </c>
      <c r="F30" s="126"/>
      <c r="G30" s="93">
        <v>0</v>
      </c>
      <c r="H30" s="93">
        <v>114519</v>
      </c>
      <c r="I30" s="93">
        <v>0</v>
      </c>
      <c r="J30" s="93">
        <v>20412</v>
      </c>
      <c r="K30" s="93">
        <v>3128</v>
      </c>
      <c r="L30" s="93">
        <v>75666</v>
      </c>
      <c r="M30" s="93">
        <f t="shared" si="1"/>
        <v>205417</v>
      </c>
    </row>
    <row r="31" spans="2:13" x14ac:dyDescent="0.2">
      <c r="B31" s="89"/>
      <c r="C31" s="17" t="s">
        <v>124</v>
      </c>
      <c r="D31" s="38">
        <v>18</v>
      </c>
      <c r="E31" s="122">
        <v>369610</v>
      </c>
      <c r="F31" s="123"/>
      <c r="G31" s="93">
        <v>0</v>
      </c>
      <c r="H31" s="93">
        <v>19428</v>
      </c>
      <c r="I31" s="93">
        <v>0</v>
      </c>
      <c r="J31" s="93">
        <v>0</v>
      </c>
      <c r="K31" s="93">
        <v>231</v>
      </c>
      <c r="L31" s="93">
        <v>21651</v>
      </c>
      <c r="M31" s="93">
        <f t="shared" si="1"/>
        <v>372064</v>
      </c>
    </row>
    <row r="32" spans="2:13" x14ac:dyDescent="0.2">
      <c r="B32" s="89"/>
      <c r="C32" s="17" t="s">
        <v>125</v>
      </c>
      <c r="D32" s="38">
        <v>19</v>
      </c>
      <c r="E32" s="122">
        <v>132419</v>
      </c>
      <c r="F32" s="123"/>
      <c r="G32" s="93">
        <v>57784</v>
      </c>
      <c r="H32" s="93">
        <v>0</v>
      </c>
      <c r="I32" s="93">
        <v>0</v>
      </c>
      <c r="J32" s="93">
        <v>0</v>
      </c>
      <c r="K32" s="93">
        <v>37248</v>
      </c>
      <c r="L32" s="93">
        <v>2612</v>
      </c>
      <c r="M32" s="93">
        <f t="shared" si="1"/>
        <v>114495</v>
      </c>
    </row>
    <row r="33" spans="2:13" x14ac:dyDescent="0.2">
      <c r="B33" s="89"/>
      <c r="C33" s="17" t="s">
        <v>126</v>
      </c>
      <c r="D33" s="38">
        <v>20</v>
      </c>
      <c r="E33" s="122">
        <v>22499</v>
      </c>
      <c r="F33" s="123"/>
      <c r="G33" s="93">
        <v>0</v>
      </c>
      <c r="H33" s="93">
        <v>16912</v>
      </c>
      <c r="I33" s="93">
        <v>0</v>
      </c>
      <c r="J33" s="93">
        <v>0</v>
      </c>
      <c r="K33" s="93">
        <v>12622</v>
      </c>
      <c r="L33" s="93">
        <v>4309</v>
      </c>
      <c r="M33" s="93">
        <f t="shared" si="1"/>
        <v>22518</v>
      </c>
    </row>
    <row r="34" spans="2:13" x14ac:dyDescent="0.2">
      <c r="B34" s="89"/>
      <c r="C34" s="17" t="s">
        <v>127</v>
      </c>
      <c r="D34" s="38">
        <v>21</v>
      </c>
      <c r="E34" s="122">
        <v>105350</v>
      </c>
      <c r="F34" s="123"/>
      <c r="G34" s="93">
        <v>50692</v>
      </c>
      <c r="H34" s="93">
        <v>37844</v>
      </c>
      <c r="I34" s="93">
        <v>121575</v>
      </c>
      <c r="J34" s="93">
        <v>0</v>
      </c>
      <c r="K34" s="93">
        <v>0</v>
      </c>
      <c r="L34" s="93">
        <v>3264</v>
      </c>
      <c r="M34" s="93">
        <f t="shared" si="1"/>
        <v>141653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8460158</v>
      </c>
      <c r="F35" s="128"/>
      <c r="G35" s="127">
        <f>SUM(G12:G34)</f>
        <v>452177</v>
      </c>
      <c r="H35" s="127">
        <f t="shared" ref="H35:M35" si="2">SUM(H12:H34)</f>
        <v>888835</v>
      </c>
      <c r="I35" s="127">
        <f t="shared" si="2"/>
        <v>507544</v>
      </c>
      <c r="J35" s="127">
        <f t="shared" si="2"/>
        <v>38406</v>
      </c>
      <c r="K35" s="127">
        <f t="shared" si="2"/>
        <v>949794</v>
      </c>
      <c r="L35" s="127">
        <f t="shared" si="2"/>
        <v>1975830</v>
      </c>
      <c r="M35" s="129">
        <f t="shared" si="2"/>
        <v>10590720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17776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2636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581107</v>
      </c>
      <c r="F11" s="93">
        <v>582295</v>
      </c>
      <c r="G11" s="355">
        <f t="shared" ref="G11:G18" si="0">IF(AND(F11&gt; 0,E11&gt;0,E11&lt;=F11*6),E11/F11*100-100,"-")</f>
        <v>-0.2040202989893487</v>
      </c>
      <c r="H11" s="93">
        <v>3973316</v>
      </c>
      <c r="I11" s="93">
        <v>3880174</v>
      </c>
      <c r="J11" s="355">
        <f t="shared" ref="J11:J18" si="1">IF(AND(I11&gt; 0,H11&gt;0,H11&lt;=I11*6),H11/I11*100-100,"-")</f>
        <v>2.4004593608431009</v>
      </c>
    </row>
    <row r="12" spans="2:14" x14ac:dyDescent="0.2">
      <c r="B12" s="89"/>
      <c r="C12" s="17" t="s">
        <v>106</v>
      </c>
      <c r="D12" s="38">
        <v>2</v>
      </c>
      <c r="E12" s="93">
        <v>1624740</v>
      </c>
      <c r="F12" s="93">
        <v>1722664</v>
      </c>
      <c r="G12" s="355">
        <f t="shared" si="0"/>
        <v>-5.6844515239187672</v>
      </c>
      <c r="H12" s="93">
        <v>10426510</v>
      </c>
      <c r="I12" s="93">
        <v>11038383</v>
      </c>
      <c r="J12" s="355">
        <f t="shared" si="1"/>
        <v>-5.5431397877750754</v>
      </c>
    </row>
    <row r="13" spans="2:14" x14ac:dyDescent="0.2">
      <c r="B13" s="89"/>
      <c r="C13" s="17" t="s">
        <v>107</v>
      </c>
      <c r="D13" s="38">
        <v>3</v>
      </c>
      <c r="E13" s="93">
        <v>192897</v>
      </c>
      <c r="F13" s="93">
        <v>183793</v>
      </c>
      <c r="G13" s="355">
        <f t="shared" si="0"/>
        <v>4.9533986604495226</v>
      </c>
      <c r="H13" s="93">
        <v>1364000</v>
      </c>
      <c r="I13" s="93">
        <v>1279784</v>
      </c>
      <c r="J13" s="355">
        <f t="shared" si="1"/>
        <v>6.5804854569208544</v>
      </c>
    </row>
    <row r="14" spans="2:14" x14ac:dyDescent="0.2">
      <c r="B14" s="89"/>
      <c r="C14" s="17" t="s">
        <v>108</v>
      </c>
      <c r="D14" s="38">
        <v>4</v>
      </c>
      <c r="E14" s="93">
        <v>2846725</v>
      </c>
      <c r="F14" s="93">
        <v>2762638</v>
      </c>
      <c r="G14" s="355">
        <f t="shared" si="0"/>
        <v>3.043721254829606</v>
      </c>
      <c r="H14" s="93">
        <v>17655224</v>
      </c>
      <c r="I14" s="93">
        <v>17531570</v>
      </c>
      <c r="J14" s="355">
        <f t="shared" si="1"/>
        <v>0.70532188503369753</v>
      </c>
    </row>
    <row r="15" spans="2:14" x14ac:dyDescent="0.2">
      <c r="B15" s="89"/>
      <c r="C15" s="17" t="s">
        <v>109</v>
      </c>
      <c r="D15" s="38">
        <v>5</v>
      </c>
      <c r="E15" s="93">
        <v>947970</v>
      </c>
      <c r="F15" s="93">
        <v>1011560</v>
      </c>
      <c r="G15" s="355">
        <f t="shared" si="0"/>
        <v>-6.2863300249120186</v>
      </c>
      <c r="H15" s="93">
        <v>7951246</v>
      </c>
      <c r="I15" s="93">
        <v>6697646</v>
      </c>
      <c r="J15" s="355">
        <f t="shared" si="1"/>
        <v>18.717023861816529</v>
      </c>
    </row>
    <row r="16" spans="2:14" x14ac:dyDescent="0.2">
      <c r="B16" s="89"/>
      <c r="C16" s="17" t="s">
        <v>110</v>
      </c>
      <c r="D16" s="38">
        <v>6</v>
      </c>
      <c r="E16" s="93">
        <v>151246</v>
      </c>
      <c r="F16" s="93">
        <v>86404</v>
      </c>
      <c r="G16" s="355">
        <f t="shared" si="0"/>
        <v>75.045136799222263</v>
      </c>
      <c r="H16" s="93">
        <v>1185570</v>
      </c>
      <c r="I16" s="93">
        <v>865702</v>
      </c>
      <c r="J16" s="355">
        <f t="shared" si="1"/>
        <v>36.948973203250091</v>
      </c>
    </row>
    <row r="17" spans="2:10" x14ac:dyDescent="0.2">
      <c r="B17" s="89"/>
      <c r="C17" s="17" t="s">
        <v>111</v>
      </c>
      <c r="D17" s="38">
        <v>7</v>
      </c>
      <c r="E17" s="93">
        <v>304892</v>
      </c>
      <c r="F17" s="93">
        <v>368720</v>
      </c>
      <c r="G17" s="355">
        <f t="shared" si="0"/>
        <v>-17.31069646344109</v>
      </c>
      <c r="H17" s="93">
        <v>2252750</v>
      </c>
      <c r="I17" s="93">
        <v>2639186</v>
      </c>
      <c r="J17" s="355">
        <f t="shared" si="1"/>
        <v>-14.64224196399951</v>
      </c>
    </row>
    <row r="18" spans="2:10" x14ac:dyDescent="0.2">
      <c r="B18" s="105"/>
      <c r="C18" s="17" t="s">
        <v>112</v>
      </c>
      <c r="D18" s="38">
        <v>8</v>
      </c>
      <c r="E18" s="93">
        <v>163318</v>
      </c>
      <c r="F18" s="93">
        <v>122687</v>
      </c>
      <c r="G18" s="355">
        <f t="shared" si="0"/>
        <v>33.117608222550075</v>
      </c>
      <c r="H18" s="93">
        <v>1301285</v>
      </c>
      <c r="I18" s="93">
        <v>1445941</v>
      </c>
      <c r="J18" s="355">
        <f t="shared" si="1"/>
        <v>-10.004280949222689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288180</v>
      </c>
      <c r="F21" s="93">
        <v>323163</v>
      </c>
      <c r="G21" s="355">
        <f t="shared" ref="G21:G34" si="2">IF(AND(F21&gt; 0,E21&gt;0,E21&lt;=F21*6),E21/F21*100-100,"-")</f>
        <v>-10.825187289386477</v>
      </c>
      <c r="H21" s="93">
        <v>1738754</v>
      </c>
      <c r="I21" s="93">
        <v>1925618</v>
      </c>
      <c r="J21" s="355">
        <f t="shared" ref="J21:J34" si="3">IF(AND(I21&gt; 0,H21&gt;0,H21&lt;=I21*6),H21/I21*100-100,"-")</f>
        <v>-9.7041053833107185</v>
      </c>
    </row>
    <row r="22" spans="2:10" x14ac:dyDescent="0.2">
      <c r="B22" s="89"/>
      <c r="C22" s="17" t="s">
        <v>115</v>
      </c>
      <c r="D22" s="38">
        <v>10</v>
      </c>
      <c r="E22" s="93">
        <v>311876</v>
      </c>
      <c r="F22" s="93">
        <v>332970</v>
      </c>
      <c r="G22" s="355">
        <f t="shared" si="2"/>
        <v>-6.3351052647385586</v>
      </c>
      <c r="H22" s="93">
        <v>2148923</v>
      </c>
      <c r="I22" s="93">
        <v>2230595</v>
      </c>
      <c r="J22" s="355">
        <f t="shared" si="3"/>
        <v>-3.6614445921379684</v>
      </c>
    </row>
    <row r="23" spans="2:10" x14ac:dyDescent="0.2">
      <c r="B23" s="89"/>
      <c r="C23" s="17" t="s">
        <v>116</v>
      </c>
      <c r="D23" s="38">
        <v>11</v>
      </c>
      <c r="E23" s="93">
        <v>37053</v>
      </c>
      <c r="F23" s="93">
        <v>32487</v>
      </c>
      <c r="G23" s="355">
        <f t="shared" si="2"/>
        <v>14.054852710314904</v>
      </c>
      <c r="H23" s="93">
        <v>247712</v>
      </c>
      <c r="I23" s="93">
        <v>210127</v>
      </c>
      <c r="J23" s="355">
        <f t="shared" si="3"/>
        <v>17.886801791297643</v>
      </c>
    </row>
    <row r="24" spans="2:10" x14ac:dyDescent="0.2">
      <c r="B24" s="89"/>
      <c r="C24" s="17" t="s">
        <v>117</v>
      </c>
      <c r="D24" s="38">
        <v>12</v>
      </c>
      <c r="E24" s="93">
        <v>5538</v>
      </c>
      <c r="F24" s="93">
        <v>4842</v>
      </c>
      <c r="G24" s="355">
        <f t="shared" si="2"/>
        <v>14.374225526641894</v>
      </c>
      <c r="H24" s="93">
        <v>36245</v>
      </c>
      <c r="I24" s="93">
        <v>37069</v>
      </c>
      <c r="J24" s="355">
        <f t="shared" si="3"/>
        <v>-2.2228816531333422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154008</v>
      </c>
      <c r="F27" s="93">
        <v>512717</v>
      </c>
      <c r="G27" s="355">
        <f t="shared" si="2"/>
        <v>-69.962376905778427</v>
      </c>
      <c r="H27" s="93">
        <v>1683054</v>
      </c>
      <c r="I27" s="93">
        <v>2936946</v>
      </c>
      <c r="J27" s="355">
        <f t="shared" si="3"/>
        <v>-42.693736963498822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10</v>
      </c>
      <c r="G28" s="355" t="str">
        <f t="shared" si="2"/>
        <v>-</v>
      </c>
      <c r="H28" s="93">
        <v>4</v>
      </c>
      <c r="I28" s="93">
        <v>3585</v>
      </c>
      <c r="J28" s="355">
        <f t="shared" si="3"/>
        <v>-99.888423988842405</v>
      </c>
    </row>
    <row r="29" spans="2:10" x14ac:dyDescent="0.2">
      <c r="B29" s="89"/>
      <c r="C29" s="17" t="s">
        <v>122</v>
      </c>
      <c r="D29" s="38">
        <v>17</v>
      </c>
      <c r="E29" s="93">
        <v>220730</v>
      </c>
      <c r="F29" s="93">
        <v>196356</v>
      </c>
      <c r="G29" s="355">
        <f t="shared" si="2"/>
        <v>12.413167919493162</v>
      </c>
      <c r="H29" s="93">
        <v>1314477</v>
      </c>
      <c r="I29" s="93">
        <v>1322102</v>
      </c>
      <c r="J29" s="355">
        <f t="shared" si="3"/>
        <v>-0.57673311136356631</v>
      </c>
    </row>
    <row r="30" spans="2:10" x14ac:dyDescent="0.2">
      <c r="B30" s="89"/>
      <c r="C30" s="17" t="s">
        <v>124</v>
      </c>
      <c r="D30" s="38">
        <v>18</v>
      </c>
      <c r="E30" s="93">
        <v>369610</v>
      </c>
      <c r="F30" s="93">
        <v>429823</v>
      </c>
      <c r="G30" s="355">
        <f t="shared" si="2"/>
        <v>-14.008789664582864</v>
      </c>
      <c r="H30" s="93">
        <v>1992896</v>
      </c>
      <c r="I30" s="93">
        <v>2075341</v>
      </c>
      <c r="J30" s="355">
        <f t="shared" si="3"/>
        <v>-3.9726001654667868</v>
      </c>
    </row>
    <row r="31" spans="2:10" x14ac:dyDescent="0.2">
      <c r="B31" s="89"/>
      <c r="C31" s="17" t="s">
        <v>125</v>
      </c>
      <c r="D31" s="38">
        <v>19</v>
      </c>
      <c r="E31" s="93">
        <v>132419</v>
      </c>
      <c r="F31" s="93">
        <v>155266</v>
      </c>
      <c r="G31" s="355">
        <f t="shared" si="2"/>
        <v>-14.714747594450813</v>
      </c>
      <c r="H31" s="93">
        <v>1034191</v>
      </c>
      <c r="I31" s="93">
        <v>979938</v>
      </c>
      <c r="J31" s="355">
        <f t="shared" si="3"/>
        <v>5.5363706683483969</v>
      </c>
    </row>
    <row r="32" spans="2:10" x14ac:dyDescent="0.2">
      <c r="B32" s="89"/>
      <c r="C32" s="17" t="s">
        <v>126</v>
      </c>
      <c r="D32" s="38">
        <v>20</v>
      </c>
      <c r="E32" s="93">
        <v>22499</v>
      </c>
      <c r="F32" s="93">
        <v>29849</v>
      </c>
      <c r="G32" s="355">
        <f t="shared" si="2"/>
        <v>-24.623940500519282</v>
      </c>
      <c r="H32" s="93">
        <v>170951</v>
      </c>
      <c r="I32" s="93">
        <v>186199</v>
      </c>
      <c r="J32" s="355">
        <f t="shared" si="3"/>
        <v>-8.1890880187326474</v>
      </c>
    </row>
    <row r="33" spans="2:10" x14ac:dyDescent="0.2">
      <c r="B33" s="105"/>
      <c r="C33" s="17" t="s">
        <v>127</v>
      </c>
      <c r="D33" s="38">
        <v>21</v>
      </c>
      <c r="E33" s="93">
        <v>105350</v>
      </c>
      <c r="F33" s="93">
        <v>116564</v>
      </c>
      <c r="G33" s="355">
        <f t="shared" si="2"/>
        <v>-9.6204660100888759</v>
      </c>
      <c r="H33" s="93">
        <v>743701</v>
      </c>
      <c r="I33" s="93">
        <v>730322</v>
      </c>
      <c r="J33" s="355">
        <f t="shared" si="3"/>
        <v>1.8319316684969067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8460158</v>
      </c>
      <c r="F34" s="129">
        <f>SUM(F11:F33)</f>
        <v>8974808</v>
      </c>
      <c r="G34" s="357">
        <f t="shared" si="2"/>
        <v>-5.7343845127383162</v>
      </c>
      <c r="H34" s="75">
        <f>SUM(H11:H33)</f>
        <v>57220809</v>
      </c>
      <c r="I34" s="75">
        <f>SUM(I11:I33)</f>
        <v>58016228</v>
      </c>
      <c r="J34" s="357">
        <f t="shared" si="3"/>
        <v>-1.3710284646564759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695019</v>
      </c>
      <c r="F11" s="358">
        <v>557264</v>
      </c>
      <c r="G11" s="355">
        <f t="shared" ref="G11:G18" si="0">IF(AND(F11&gt; 0,E11&gt;0,E11&lt;=F11*6),E11/F11*100-100,"-")</f>
        <v>24.719881420655199</v>
      </c>
      <c r="H11" s="359">
        <v>4077894</v>
      </c>
      <c r="I11" s="359">
        <v>4077363</v>
      </c>
      <c r="J11" s="355">
        <f t="shared" ref="J11:J18" si="1">IF(AND(I11&gt; 0,H11&gt;0,H11&lt;=I11*6),H11/I11*100-100,"-")</f>
        <v>1.3023123033192974E-2</v>
      </c>
    </row>
    <row r="12" spans="2:14" x14ac:dyDescent="0.2">
      <c r="B12" s="89"/>
      <c r="C12" s="17" t="s">
        <v>106</v>
      </c>
      <c r="D12" s="38">
        <v>2</v>
      </c>
      <c r="E12" s="358">
        <v>187318</v>
      </c>
      <c r="F12" s="358">
        <v>193581</v>
      </c>
      <c r="G12" s="355">
        <f t="shared" si="0"/>
        <v>-3.2353381788501991</v>
      </c>
      <c r="H12" s="359">
        <v>739610</v>
      </c>
      <c r="I12" s="359">
        <v>1333210</v>
      </c>
      <c r="J12" s="355">
        <f t="shared" si="1"/>
        <v>-44.524118480959487</v>
      </c>
    </row>
    <row r="13" spans="2:14" x14ac:dyDescent="0.2">
      <c r="B13" s="89"/>
      <c r="C13" s="17" t="s">
        <v>107</v>
      </c>
      <c r="D13" s="38">
        <v>3</v>
      </c>
      <c r="E13" s="358">
        <v>29977</v>
      </c>
      <c r="F13" s="358">
        <v>75276</v>
      </c>
      <c r="G13" s="355">
        <f t="shared" si="0"/>
        <v>-60.177214517243208</v>
      </c>
      <c r="H13" s="359">
        <v>333425</v>
      </c>
      <c r="I13" s="359">
        <v>601630</v>
      </c>
      <c r="J13" s="355">
        <f t="shared" si="1"/>
        <v>-44.579725080198799</v>
      </c>
    </row>
    <row r="14" spans="2:14" x14ac:dyDescent="0.2">
      <c r="B14" s="89"/>
      <c r="C14" s="17" t="s">
        <v>108</v>
      </c>
      <c r="D14" s="38">
        <v>4</v>
      </c>
      <c r="E14" s="358">
        <v>1160106</v>
      </c>
      <c r="F14" s="358">
        <v>1273604</v>
      </c>
      <c r="G14" s="355">
        <f t="shared" si="0"/>
        <v>-8.9115612074082691</v>
      </c>
      <c r="H14" s="359">
        <v>8711153</v>
      </c>
      <c r="I14" s="359">
        <v>9706044</v>
      </c>
      <c r="J14" s="355">
        <f t="shared" si="1"/>
        <v>-10.25022140843376</v>
      </c>
    </row>
    <row r="15" spans="2:14" x14ac:dyDescent="0.2">
      <c r="B15" s="89"/>
      <c r="C15" s="17" t="s">
        <v>109</v>
      </c>
      <c r="D15" s="38">
        <v>5</v>
      </c>
      <c r="E15" s="358">
        <v>131854</v>
      </c>
      <c r="F15" s="358">
        <v>297699</v>
      </c>
      <c r="G15" s="355">
        <f t="shared" si="0"/>
        <v>-55.708954346504349</v>
      </c>
      <c r="H15" s="359">
        <v>2131861</v>
      </c>
      <c r="I15" s="359">
        <v>1925874</v>
      </c>
      <c r="J15" s="355">
        <f t="shared" si="1"/>
        <v>10.695767220493153</v>
      </c>
    </row>
    <row r="16" spans="2:14" x14ac:dyDescent="0.2">
      <c r="B16" s="89"/>
      <c r="C16" s="17" t="s">
        <v>110</v>
      </c>
      <c r="D16" s="38">
        <v>6</v>
      </c>
      <c r="E16" s="358">
        <v>57900</v>
      </c>
      <c r="F16" s="358">
        <v>6452</v>
      </c>
      <c r="G16" s="355" t="str">
        <f t="shared" si="0"/>
        <v>-</v>
      </c>
      <c r="H16" s="359">
        <v>339131</v>
      </c>
      <c r="I16" s="359">
        <v>445444</v>
      </c>
      <c r="J16" s="355">
        <f t="shared" si="1"/>
        <v>-23.866748682213696</v>
      </c>
    </row>
    <row r="17" spans="2:10" x14ac:dyDescent="0.2">
      <c r="B17" s="89"/>
      <c r="C17" s="17" t="s">
        <v>111</v>
      </c>
      <c r="D17" s="38">
        <v>7</v>
      </c>
      <c r="E17" s="358">
        <v>6295</v>
      </c>
      <c r="F17" s="358">
        <v>22026</v>
      </c>
      <c r="G17" s="355">
        <f t="shared" si="0"/>
        <v>-71.420139834740752</v>
      </c>
      <c r="H17" s="359">
        <v>17713</v>
      </c>
      <c r="I17" s="359">
        <v>173873</v>
      </c>
      <c r="J17" s="355">
        <f t="shared" si="1"/>
        <v>-89.812679369424814</v>
      </c>
    </row>
    <row r="18" spans="2:10" x14ac:dyDescent="0.2">
      <c r="B18" s="105"/>
      <c r="C18" s="17" t="s">
        <v>112</v>
      </c>
      <c r="D18" s="38">
        <v>8</v>
      </c>
      <c r="E18" s="358">
        <v>136028</v>
      </c>
      <c r="F18" s="358">
        <v>144168</v>
      </c>
      <c r="G18" s="355">
        <f t="shared" si="0"/>
        <v>-5.6461905554630647</v>
      </c>
      <c r="H18" s="359">
        <v>820031</v>
      </c>
      <c r="I18" s="359">
        <v>755996</v>
      </c>
      <c r="J18" s="355">
        <f t="shared" si="1"/>
        <v>8.4702829115497877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105223</v>
      </c>
      <c r="F21" s="93">
        <v>100624</v>
      </c>
      <c r="G21" s="355">
        <f t="shared" ref="G21:G34" si="2">IF(AND(F21&gt; 0,E21&gt;0,E21&lt;=F21*6),E21/F21*100-100,"-")</f>
        <v>4.5704802035299679</v>
      </c>
      <c r="H21" s="93">
        <v>775914</v>
      </c>
      <c r="I21" s="93">
        <v>744549</v>
      </c>
      <c r="J21" s="355">
        <f t="shared" ref="J21:J34" si="3">IF(AND(I21&gt; 0,H21&gt;0,H21&lt;=I21*6),H21/I21*100-100,"-")</f>
        <v>4.2126173025549747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9467</v>
      </c>
      <c r="F23" s="93">
        <v>22931</v>
      </c>
      <c r="G23" s="355">
        <f t="shared" si="2"/>
        <v>-58.71527626357333</v>
      </c>
      <c r="H23" s="93">
        <v>60402</v>
      </c>
      <c r="I23" s="93">
        <v>101239</v>
      </c>
      <c r="J23" s="355">
        <f t="shared" si="3"/>
        <v>-40.33722182163001</v>
      </c>
    </row>
    <row r="24" spans="2:10" x14ac:dyDescent="0.2">
      <c r="B24" s="89"/>
      <c r="C24" s="17" t="s">
        <v>117</v>
      </c>
      <c r="D24" s="38">
        <v>12</v>
      </c>
      <c r="E24" s="93">
        <v>8057</v>
      </c>
      <c r="F24" s="93">
        <v>12928</v>
      </c>
      <c r="G24" s="355">
        <f t="shared" si="2"/>
        <v>-37.677908415841586</v>
      </c>
      <c r="H24" s="93">
        <v>52215</v>
      </c>
      <c r="I24" s="93">
        <v>62057</v>
      </c>
      <c r="J24" s="355">
        <f t="shared" si="3"/>
        <v>-15.859612936493875</v>
      </c>
    </row>
    <row r="25" spans="2:10" x14ac:dyDescent="0.2">
      <c r="B25" s="89"/>
      <c r="C25" s="17" t="s">
        <v>118</v>
      </c>
      <c r="D25" s="38">
        <v>13</v>
      </c>
      <c r="E25" s="93">
        <v>636</v>
      </c>
      <c r="F25" s="93">
        <v>1236</v>
      </c>
      <c r="G25" s="355">
        <f t="shared" si="2"/>
        <v>-48.543689320388353</v>
      </c>
      <c r="H25" s="93">
        <v>3673</v>
      </c>
      <c r="I25" s="93">
        <v>6188</v>
      </c>
      <c r="J25" s="355">
        <f t="shared" si="3"/>
        <v>-40.643180349062703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235662</v>
      </c>
      <c r="F27" s="93">
        <v>598799</v>
      </c>
      <c r="G27" s="355">
        <f t="shared" si="2"/>
        <v>-60.644222852743574</v>
      </c>
      <c r="H27" s="93">
        <v>1916637</v>
      </c>
      <c r="I27" s="93">
        <v>3922987</v>
      </c>
      <c r="J27" s="355">
        <f t="shared" si="3"/>
        <v>-51.143427189536951</v>
      </c>
    </row>
    <row r="28" spans="2:10" x14ac:dyDescent="0.2">
      <c r="B28" s="89"/>
      <c r="C28" s="17" t="s">
        <v>121</v>
      </c>
      <c r="D28" s="38">
        <v>16</v>
      </c>
      <c r="E28" s="93">
        <v>1351</v>
      </c>
      <c r="F28" s="93">
        <v>1628</v>
      </c>
      <c r="G28" s="355">
        <f t="shared" si="2"/>
        <v>-17.014742014742012</v>
      </c>
      <c r="H28" s="93">
        <v>10617</v>
      </c>
      <c r="I28" s="93">
        <v>10973</v>
      </c>
      <c r="J28" s="355">
        <f t="shared" si="3"/>
        <v>-3.2443269844162899</v>
      </c>
    </row>
    <row r="29" spans="2:10" x14ac:dyDescent="0.2">
      <c r="B29" s="89"/>
      <c r="C29" s="17" t="s">
        <v>122</v>
      </c>
      <c r="D29" s="38">
        <v>17</v>
      </c>
      <c r="E29" s="93">
        <v>78794</v>
      </c>
      <c r="F29" s="93">
        <v>99334</v>
      </c>
      <c r="G29" s="355">
        <f t="shared" si="2"/>
        <v>-20.677713572392136</v>
      </c>
      <c r="H29" s="93">
        <v>468848</v>
      </c>
      <c r="I29" s="93">
        <v>592273</v>
      </c>
      <c r="J29" s="355">
        <f t="shared" si="3"/>
        <v>-20.839207595146163</v>
      </c>
    </row>
    <row r="30" spans="2:10" x14ac:dyDescent="0.2">
      <c r="B30" s="89"/>
      <c r="C30" s="17" t="s">
        <v>124</v>
      </c>
      <c r="D30" s="38">
        <v>18</v>
      </c>
      <c r="E30" s="93">
        <v>21882</v>
      </c>
      <c r="F30" s="93">
        <v>6950</v>
      </c>
      <c r="G30" s="355">
        <f t="shared" si="2"/>
        <v>214.84892086330933</v>
      </c>
      <c r="H30" s="93">
        <v>50939</v>
      </c>
      <c r="I30" s="93">
        <v>32783</v>
      </c>
      <c r="J30" s="355">
        <f t="shared" si="3"/>
        <v>55.382362809992969</v>
      </c>
    </row>
    <row r="31" spans="2:10" x14ac:dyDescent="0.2">
      <c r="B31" s="89"/>
      <c r="C31" s="17" t="s">
        <v>125</v>
      </c>
      <c r="D31" s="38">
        <v>19</v>
      </c>
      <c r="E31" s="93">
        <v>39860</v>
      </c>
      <c r="F31" s="93">
        <v>44206</v>
      </c>
      <c r="G31" s="355">
        <f t="shared" si="2"/>
        <v>-9.8312446274261447</v>
      </c>
      <c r="H31" s="93">
        <v>368844</v>
      </c>
      <c r="I31" s="93">
        <v>413896</v>
      </c>
      <c r="J31" s="355">
        <f t="shared" si="3"/>
        <v>-10.884859964822084</v>
      </c>
    </row>
    <row r="32" spans="2:10" x14ac:dyDescent="0.2">
      <c r="B32" s="89"/>
      <c r="C32" s="17" t="s">
        <v>126</v>
      </c>
      <c r="D32" s="38">
        <v>20</v>
      </c>
      <c r="E32" s="93">
        <v>16931</v>
      </c>
      <c r="F32" s="93">
        <v>16788</v>
      </c>
      <c r="G32" s="355">
        <f t="shared" si="2"/>
        <v>0.85179890397904501</v>
      </c>
      <c r="H32" s="93">
        <v>169773</v>
      </c>
      <c r="I32" s="93">
        <v>156919</v>
      </c>
      <c r="J32" s="355">
        <f t="shared" si="3"/>
        <v>8.1914873278570326</v>
      </c>
    </row>
    <row r="33" spans="2:10" x14ac:dyDescent="0.2">
      <c r="B33" s="89"/>
      <c r="C33" s="17" t="s">
        <v>127</v>
      </c>
      <c r="D33" s="38">
        <v>21</v>
      </c>
      <c r="E33" s="93">
        <v>3264</v>
      </c>
      <c r="F33" s="93">
        <v>37177</v>
      </c>
      <c r="G33" s="355">
        <f t="shared" si="2"/>
        <v>-91.220378190816902</v>
      </c>
      <c r="H33" s="93">
        <v>69992</v>
      </c>
      <c r="I33" s="93">
        <v>154278</v>
      </c>
      <c r="J33" s="355">
        <f t="shared" si="3"/>
        <v>-54.63254644213692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2925624</v>
      </c>
      <c r="F34" s="129">
        <f>SUM(F11:F33)</f>
        <v>3512671</v>
      </c>
      <c r="G34" s="357">
        <f t="shared" si="2"/>
        <v>-16.712268242599436</v>
      </c>
      <c r="H34" s="75">
        <f>SUM(H11:H33)</f>
        <v>21118672</v>
      </c>
      <c r="I34" s="75">
        <f>SUM(I11:I33)</f>
        <v>25217576</v>
      </c>
      <c r="J34" s="357">
        <f t="shared" si="3"/>
        <v>-16.254155435082268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2021-06-14T08:16:43Z</dcterms:modified>
</cp:coreProperties>
</file>