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aveExternalLinkValues="0" codeName="DieseArbeitsmappe"/>
  <mc:AlternateContent xmlns:mc="http://schemas.openxmlformats.org/markup-compatibility/2006">
    <mc:Choice Requires="x15">
      <x15ac:absPath xmlns:x15ac="http://schemas.microsoft.com/office/spreadsheetml/2010/11/ac" url="L:\423\Referat\IM\AMSDRUCK\2020_endg_neu\"/>
    </mc:Choice>
  </mc:AlternateContent>
  <bookViews>
    <workbookView showHorizontalScroll="0" showVerticalScroll="0" xWindow="-15" yWindow="-15" windowWidth="6000" windowHeight="6990" tabRatio="855"/>
  </bookViews>
  <sheets>
    <sheet name="Deckblatt" sheetId="24" r:id="rId1"/>
    <sheet name="Inhalt" sheetId="25" r:id="rId2"/>
    <sheet name="Tab 1" sheetId="2" r:id="rId3"/>
    <sheet name="Tab 2" sheetId="3" r:id="rId4"/>
    <sheet name="Tab 3" sheetId="4" r:id="rId5"/>
    <sheet name="Tab 4" sheetId="5" r:id="rId6"/>
    <sheet name="Tab 5" sheetId="6" r:id="rId7"/>
    <sheet name="Tab 5a" sheetId="7" r:id="rId8"/>
    <sheet name="Tab 5b" sheetId="8" r:id="rId9"/>
    <sheet name="Tab 5c" sheetId="9" r:id="rId10"/>
    <sheet name="Tab 5j" sheetId="10" r:id="rId11"/>
    <sheet name="Tab 6" sheetId="11" r:id="rId12"/>
    <sheet name="Tab 6a" sheetId="12" r:id="rId13"/>
    <sheet name="Tab 6b" sheetId="13" r:id="rId14"/>
    <sheet name="Tab 6c" sheetId="14" r:id="rId15"/>
    <sheet name="Tab 6j" sheetId="15" r:id="rId16"/>
    <sheet name="Tab 7" sheetId="16" r:id="rId17"/>
    <sheet name="Tab 7j" sheetId="17" r:id="rId18"/>
    <sheet name="Tab 8" sheetId="18" r:id="rId19"/>
    <sheet name="Tab 9" sheetId="23" r:id="rId20"/>
    <sheet name="Tab 10" sheetId="20" r:id="rId21"/>
    <sheet name="Tab 10a" sheetId="21" r:id="rId22"/>
    <sheet name="Tab 10j" sheetId="22" r:id="rId23"/>
    <sheet name="Parameter 1" sheetId="26" state="hidden" r:id="rId24"/>
  </sheets>
  <definedNames>
    <definedName name="_xlnm.Print_Area" localSheetId="0">Deckblatt!$D$1:$L$60</definedName>
    <definedName name="_xlnm.Print_Area" localSheetId="1">Inhalt!$A$1:$G$37</definedName>
    <definedName name="_xlnm.Print_Area" localSheetId="2">'Tab 1'!$B$1:$K$29</definedName>
    <definedName name="_xlnm.Print_Area" localSheetId="20">'Tab 10'!$B$1:$H$27</definedName>
    <definedName name="_xlnm.Print_Area" localSheetId="21">'Tab 10a'!$B$1:$J$33</definedName>
    <definedName name="_xlnm.Print_Area" localSheetId="22">'Tab 10j'!$B$1:$H$27</definedName>
    <definedName name="_xlnm.Print_Area" localSheetId="3">'Tab 2'!$B$1:$K$39</definedName>
    <definedName name="_xlnm.Print_Area" localSheetId="4">'Tab 3'!$B$1:$K$34</definedName>
    <definedName name="_xlnm.Print_Area" localSheetId="5">'Tab 4'!$B$1:$K$36</definedName>
    <definedName name="_xlnm.Print_Area" localSheetId="6">'Tab 5'!$B$1:$M$39</definedName>
    <definedName name="_xlnm.Print_Area" localSheetId="7">'Tab 5a'!$B$1:$J$34</definedName>
    <definedName name="_xlnm.Print_Area" localSheetId="8">'Tab 5b'!$B$1:$J$34</definedName>
    <definedName name="_xlnm.Print_Area" localSheetId="9">'Tab 5c'!$B$1:$J$34</definedName>
    <definedName name="_xlnm.Print_Area" localSheetId="10">'Tab 5j'!$B$1:$M$39</definedName>
    <definedName name="_xlnm.Print_Area" localSheetId="11">'Tab 6'!$B$1:$N$39</definedName>
    <definedName name="_xlnm.Print_Area" localSheetId="12">'Tab 6a'!$B$1:$J$34</definedName>
    <definedName name="_xlnm.Print_Area" localSheetId="13">'Tab 6b'!$B$1:$J$34</definedName>
    <definedName name="_xlnm.Print_Area" localSheetId="14">'Tab 6c'!$A$1:$L$44</definedName>
    <definedName name="_xlnm.Print_Area" localSheetId="15">'Tab 6j'!$B$1:$N$39</definedName>
    <definedName name="_xlnm.Print_Area" localSheetId="16">'Tab 7'!$B$1:$J$33</definedName>
    <definedName name="_xlnm.Print_Area" localSheetId="17">'Tab 7j'!$B$1:$J$33</definedName>
    <definedName name="_xlnm.Print_Area" localSheetId="18">'Tab 8'!$B$1:$I$36</definedName>
    <definedName name="_xlnm.Print_Area" localSheetId="19">'Tab 9'!$A$1:$I$17</definedName>
    <definedName name="rP1.Deckblatt">'Parameter 1'!$O$13:$O$23</definedName>
    <definedName name="rP1.Hinweis">'Parameter 1'!$N$13</definedName>
    <definedName name="rP1.Inhalte">'Parameter 1'!$K$13:$K$35</definedName>
    <definedName name="rP1.Links">'Parameter 1'!$M$13</definedName>
    <definedName name="rP1.Überschrift">'Parameter 1'!$L$13:$L$17</definedName>
  </definedNames>
  <calcPr calcId="162913" refMode="R1C1"/>
</workbook>
</file>

<file path=xl/calcChain.xml><?xml version="1.0" encoding="utf-8"?>
<calcChain xmlns="http://schemas.openxmlformats.org/spreadsheetml/2006/main">
  <c r="D46" i="24" l="1"/>
  <c r="H44" i="24"/>
  <c r="H43" i="24"/>
  <c r="H42" i="24"/>
  <c r="H41" i="24"/>
  <c r="G40" i="24"/>
  <c r="E39" i="24"/>
  <c r="O16" i="26"/>
  <c r="D36" i="24" l="1"/>
  <c r="D18" i="24"/>
  <c r="D16" i="24"/>
  <c r="D14" i="24"/>
  <c r="D48" i="24" l="1"/>
  <c r="D26" i="24" l="1"/>
  <c r="K1" i="2"/>
  <c r="E13" i="25"/>
  <c r="M1" i="6"/>
  <c r="H1" i="22"/>
  <c r="J1" i="21"/>
  <c r="H1" i="20"/>
  <c r="I1" i="23"/>
  <c r="I1" i="18"/>
  <c r="J1" i="17"/>
  <c r="J1" i="16"/>
  <c r="M1" i="15"/>
  <c r="L1" i="14"/>
  <c r="J1" i="13"/>
  <c r="J1" i="12"/>
  <c r="M1" i="11"/>
  <c r="M1" i="10"/>
  <c r="J1" i="9"/>
  <c r="J1" i="8"/>
  <c r="J1" i="7"/>
  <c r="K1" i="5"/>
  <c r="K1" i="4"/>
  <c r="K1" i="3"/>
  <c r="F16" i="25"/>
  <c r="F17" i="25"/>
  <c r="F18" i="25"/>
  <c r="F19" i="25"/>
  <c r="F20" i="25"/>
  <c r="F21" i="25"/>
  <c r="F22" i="25"/>
  <c r="F23" i="25"/>
  <c r="F24" i="25"/>
  <c r="F25" i="25"/>
  <c r="F26" i="25"/>
  <c r="F27" i="25"/>
  <c r="F28" i="25"/>
  <c r="F29" i="25"/>
  <c r="F30" i="25"/>
  <c r="F31" i="25"/>
  <c r="F32" i="25"/>
  <c r="F33" i="25"/>
  <c r="F34" i="25"/>
  <c r="F35" i="25"/>
  <c r="F15" i="25"/>
  <c r="F5" i="25"/>
  <c r="K23" i="2"/>
  <c r="K21" i="2"/>
  <c r="J19" i="2"/>
  <c r="I19" i="2"/>
  <c r="K18" i="2"/>
  <c r="K17" i="2"/>
  <c r="K16" i="2"/>
  <c r="K15" i="2"/>
  <c r="K14" i="2"/>
  <c r="K13" i="2"/>
  <c r="K12" i="2"/>
  <c r="K11" i="2"/>
  <c r="H23" i="2"/>
  <c r="H21" i="2"/>
  <c r="G19" i="2"/>
  <c r="F19" i="2"/>
  <c r="H19" i="2" s="1"/>
  <c r="H13" i="2"/>
  <c r="H14" i="2"/>
  <c r="H15" i="2"/>
  <c r="H16" i="2"/>
  <c r="H17" i="2"/>
  <c r="H18" i="2"/>
  <c r="H12" i="2"/>
  <c r="H11" i="2"/>
  <c r="E25" i="20"/>
  <c r="E27" i="20" s="1"/>
  <c r="G25" i="20"/>
  <c r="H25" i="20"/>
  <c r="F25" i="20"/>
  <c r="I33" i="21"/>
  <c r="H33" i="21"/>
  <c r="J33" i="21" s="1"/>
  <c r="J32" i="21"/>
  <c r="J31" i="21"/>
  <c r="J30" i="21"/>
  <c r="J29" i="21"/>
  <c r="J28" i="21"/>
  <c r="J27" i="21"/>
  <c r="J26" i="21"/>
  <c r="J25" i="21"/>
  <c r="J23" i="21"/>
  <c r="J22" i="21"/>
  <c r="J21" i="21"/>
  <c r="J20" i="21"/>
  <c r="J19" i="21"/>
  <c r="J18" i="21"/>
  <c r="J17" i="21"/>
  <c r="J16" i="21"/>
  <c r="J15" i="21"/>
  <c r="J14" i="21"/>
  <c r="J12" i="21"/>
  <c r="J11" i="21"/>
  <c r="J10" i="21"/>
  <c r="F33" i="21"/>
  <c r="E33" i="21"/>
  <c r="G32" i="21"/>
  <c r="G31" i="21"/>
  <c r="G30" i="21"/>
  <c r="G29" i="21"/>
  <c r="G28" i="21"/>
  <c r="G27" i="21"/>
  <c r="G26" i="21"/>
  <c r="G25" i="21"/>
  <c r="G23" i="21"/>
  <c r="G22" i="21"/>
  <c r="G21" i="21"/>
  <c r="G20" i="21"/>
  <c r="G19" i="21"/>
  <c r="G18" i="21"/>
  <c r="G17" i="21"/>
  <c r="G16" i="21"/>
  <c r="G15" i="21"/>
  <c r="G14" i="21"/>
  <c r="G12" i="21"/>
  <c r="G11" i="21"/>
  <c r="G10" i="21"/>
  <c r="F25" i="22"/>
  <c r="G25" i="22"/>
  <c r="H25" i="22"/>
  <c r="E25" i="22"/>
  <c r="E27" i="22" s="1"/>
  <c r="K36" i="3"/>
  <c r="J34" i="3"/>
  <c r="K34" i="3" s="1"/>
  <c r="I34" i="3"/>
  <c r="I35" i="3" s="1"/>
  <c r="K33" i="3"/>
  <c r="K32" i="3"/>
  <c r="K31" i="3"/>
  <c r="K30" i="3"/>
  <c r="K29" i="3"/>
  <c r="K28" i="3"/>
  <c r="K27" i="3"/>
  <c r="K26" i="3"/>
  <c r="K25" i="3"/>
  <c r="K24" i="3"/>
  <c r="K23" i="3"/>
  <c r="K22" i="3"/>
  <c r="K21" i="3"/>
  <c r="K20" i="3"/>
  <c r="K19" i="3"/>
  <c r="K18" i="3"/>
  <c r="K17" i="3"/>
  <c r="K16" i="3"/>
  <c r="K15" i="3"/>
  <c r="K14" i="3"/>
  <c r="K13" i="3"/>
  <c r="K12" i="3"/>
  <c r="K11" i="3"/>
  <c r="H36" i="3"/>
  <c r="G34" i="3"/>
  <c r="F34" i="3"/>
  <c r="F35" i="3" s="1"/>
  <c r="H33" i="3"/>
  <c r="H32" i="3"/>
  <c r="H31" i="3"/>
  <c r="H30" i="3"/>
  <c r="H29" i="3"/>
  <c r="H28" i="3"/>
  <c r="H27" i="3"/>
  <c r="H26" i="3"/>
  <c r="H25" i="3"/>
  <c r="H24" i="3"/>
  <c r="H23" i="3"/>
  <c r="H22" i="3"/>
  <c r="H21" i="3"/>
  <c r="H20" i="3"/>
  <c r="H19" i="3"/>
  <c r="H18" i="3"/>
  <c r="H17" i="3"/>
  <c r="H16" i="3"/>
  <c r="H15" i="3"/>
  <c r="H14" i="3"/>
  <c r="H13" i="3"/>
  <c r="H12" i="3"/>
  <c r="H11" i="3"/>
  <c r="G35" i="3"/>
  <c r="K32" i="4"/>
  <c r="K31" i="4"/>
  <c r="K30" i="4"/>
  <c r="K29" i="4"/>
  <c r="K28" i="4"/>
  <c r="K27" i="4"/>
  <c r="K26" i="4"/>
  <c r="K25" i="4"/>
  <c r="K24" i="4"/>
  <c r="K23" i="4"/>
  <c r="K22" i="4"/>
  <c r="K21" i="4"/>
  <c r="K20" i="4"/>
  <c r="K19" i="4"/>
  <c r="K18" i="4"/>
  <c r="K17" i="4"/>
  <c r="K16" i="4"/>
  <c r="K15" i="4"/>
  <c r="K14" i="4"/>
  <c r="K13" i="4"/>
  <c r="K12" i="4"/>
  <c r="K11" i="4"/>
  <c r="H32" i="4"/>
  <c r="H31" i="4"/>
  <c r="H30" i="4"/>
  <c r="H29" i="4"/>
  <c r="H28" i="4"/>
  <c r="H27" i="4"/>
  <c r="H26" i="4"/>
  <c r="H25" i="4"/>
  <c r="H24" i="4"/>
  <c r="H23" i="4"/>
  <c r="H22" i="4"/>
  <c r="H21" i="4"/>
  <c r="H20" i="4"/>
  <c r="H19" i="4"/>
  <c r="H18" i="4"/>
  <c r="H17" i="4"/>
  <c r="H16" i="4"/>
  <c r="H15" i="4"/>
  <c r="H14" i="4"/>
  <c r="H13" i="4"/>
  <c r="H12" i="4"/>
  <c r="H11" i="4"/>
  <c r="J26" i="5"/>
  <c r="J35" i="5" s="1"/>
  <c r="I26" i="5"/>
  <c r="I35" i="5" s="1"/>
  <c r="K32" i="5"/>
  <c r="K29" i="5"/>
  <c r="K20" i="5"/>
  <c r="K17" i="5"/>
  <c r="K14" i="5"/>
  <c r="K11" i="5"/>
  <c r="G26" i="5"/>
  <c r="G35" i="5" s="1"/>
  <c r="F26" i="5"/>
  <c r="F35" i="5" s="1"/>
  <c r="H32" i="5"/>
  <c r="H29" i="5"/>
  <c r="H20" i="5"/>
  <c r="H17" i="5"/>
  <c r="H14" i="5"/>
  <c r="H11" i="5"/>
  <c r="M34" i="6"/>
  <c r="M22" i="6"/>
  <c r="M24" i="6"/>
  <c r="M25" i="6"/>
  <c r="M26" i="6"/>
  <c r="M27" i="6"/>
  <c r="M28" i="6"/>
  <c r="M29" i="6"/>
  <c r="M30" i="6"/>
  <c r="M31" i="6"/>
  <c r="M32" i="6"/>
  <c r="M33" i="6"/>
  <c r="M23" i="6"/>
  <c r="M13" i="6"/>
  <c r="M14" i="6"/>
  <c r="M15" i="6"/>
  <c r="M16" i="6"/>
  <c r="M17" i="6"/>
  <c r="M18" i="6"/>
  <c r="M19" i="6"/>
  <c r="M12" i="6"/>
  <c r="H35" i="6"/>
  <c r="I35" i="6"/>
  <c r="J35" i="6"/>
  <c r="K35" i="6"/>
  <c r="L35" i="6"/>
  <c r="G35" i="6"/>
  <c r="E35" i="6"/>
  <c r="I34" i="7"/>
  <c r="H34" i="7"/>
  <c r="J33" i="7"/>
  <c r="J32" i="7"/>
  <c r="J31" i="7"/>
  <c r="J30" i="7"/>
  <c r="J29" i="7"/>
  <c r="J28" i="7"/>
  <c r="J27" i="7"/>
  <c r="J26" i="7"/>
  <c r="J25" i="7"/>
  <c r="J24" i="7"/>
  <c r="J23" i="7"/>
  <c r="J22" i="7"/>
  <c r="J21" i="7"/>
  <c r="J18" i="7"/>
  <c r="J17" i="7"/>
  <c r="J16" i="7"/>
  <c r="J15" i="7"/>
  <c r="J14" i="7"/>
  <c r="J13" i="7"/>
  <c r="J12" i="7"/>
  <c r="J11" i="7"/>
  <c r="F34" i="7"/>
  <c r="E34" i="7"/>
  <c r="G34" i="7" s="1"/>
  <c r="G33" i="7"/>
  <c r="G32" i="7"/>
  <c r="G31" i="7"/>
  <c r="G30" i="7"/>
  <c r="G29" i="7"/>
  <c r="G28" i="7"/>
  <c r="G27" i="7"/>
  <c r="G26" i="7"/>
  <c r="G25" i="7"/>
  <c r="G24" i="7"/>
  <c r="G23" i="7"/>
  <c r="G22" i="7"/>
  <c r="G21" i="7"/>
  <c r="G18" i="7"/>
  <c r="G17" i="7"/>
  <c r="G16" i="7"/>
  <c r="G15" i="7"/>
  <c r="G14" i="7"/>
  <c r="G13" i="7"/>
  <c r="G12" i="7"/>
  <c r="G11" i="7"/>
  <c r="I34" i="8"/>
  <c r="H34" i="8"/>
  <c r="J33" i="8"/>
  <c r="J32" i="8"/>
  <c r="J31" i="8"/>
  <c r="J30" i="8"/>
  <c r="J29" i="8"/>
  <c r="J28" i="8"/>
  <c r="J27" i="8"/>
  <c r="J26" i="8"/>
  <c r="J25" i="8"/>
  <c r="J24" i="8"/>
  <c r="J23" i="8"/>
  <c r="J22" i="8"/>
  <c r="J21" i="8"/>
  <c r="J18" i="8"/>
  <c r="J17" i="8"/>
  <c r="J16" i="8"/>
  <c r="J15" i="8"/>
  <c r="J14" i="8"/>
  <c r="J13" i="8"/>
  <c r="J12" i="8"/>
  <c r="J11" i="8"/>
  <c r="F34" i="8"/>
  <c r="E34" i="8"/>
  <c r="G33" i="8"/>
  <c r="G32" i="8"/>
  <c r="G31" i="8"/>
  <c r="G30" i="8"/>
  <c r="G29" i="8"/>
  <c r="G28" i="8"/>
  <c r="G27" i="8"/>
  <c r="G26" i="8"/>
  <c r="G25" i="8"/>
  <c r="G24" i="8"/>
  <c r="G23" i="8"/>
  <c r="G22" i="8"/>
  <c r="G21" i="8"/>
  <c r="G18" i="8"/>
  <c r="G17" i="8"/>
  <c r="G16" i="8"/>
  <c r="G15" i="8"/>
  <c r="G14" i="8"/>
  <c r="G13" i="8"/>
  <c r="G12" i="8"/>
  <c r="G11" i="8"/>
  <c r="I34" i="9"/>
  <c r="J34" i="9" s="1"/>
  <c r="H34" i="9"/>
  <c r="J33" i="9"/>
  <c r="J32" i="9"/>
  <c r="J31" i="9"/>
  <c r="J30" i="9"/>
  <c r="J29" i="9"/>
  <c r="J28" i="9"/>
  <c r="J27" i="9"/>
  <c r="J26" i="9"/>
  <c r="J25" i="9"/>
  <c r="J24" i="9"/>
  <c r="J23" i="9"/>
  <c r="J22" i="9"/>
  <c r="J21" i="9"/>
  <c r="J18" i="9"/>
  <c r="J17" i="9"/>
  <c r="J16" i="9"/>
  <c r="J15" i="9"/>
  <c r="J14" i="9"/>
  <c r="J13" i="9"/>
  <c r="J12" i="9"/>
  <c r="J11" i="9"/>
  <c r="F34" i="9"/>
  <c r="E34" i="9"/>
  <c r="G33" i="9"/>
  <c r="G32" i="9"/>
  <c r="G31" i="9"/>
  <c r="G30" i="9"/>
  <c r="G29" i="9"/>
  <c r="G28" i="9"/>
  <c r="G27" i="9"/>
  <c r="G26" i="9"/>
  <c r="G25" i="9"/>
  <c r="G24" i="9"/>
  <c r="G23" i="9"/>
  <c r="G22" i="9"/>
  <c r="G21" i="9"/>
  <c r="G18" i="9"/>
  <c r="G17" i="9"/>
  <c r="G16" i="9"/>
  <c r="G15" i="9"/>
  <c r="G14" i="9"/>
  <c r="G13" i="9"/>
  <c r="G12" i="9"/>
  <c r="G11" i="9"/>
  <c r="M23" i="10"/>
  <c r="M24" i="10"/>
  <c r="M25" i="10"/>
  <c r="M26" i="10"/>
  <c r="M27" i="10"/>
  <c r="M28" i="10"/>
  <c r="M29" i="10"/>
  <c r="M30" i="10"/>
  <c r="M31" i="10"/>
  <c r="M32" i="10"/>
  <c r="M33" i="10"/>
  <c r="M34" i="10"/>
  <c r="M22" i="10"/>
  <c r="M13" i="10"/>
  <c r="M14" i="10"/>
  <c r="M15" i="10"/>
  <c r="M16" i="10"/>
  <c r="M17" i="10"/>
  <c r="M18" i="10"/>
  <c r="M19" i="10"/>
  <c r="M12" i="10"/>
  <c r="H35" i="10"/>
  <c r="I35" i="10"/>
  <c r="J35" i="10"/>
  <c r="K35" i="10"/>
  <c r="L35" i="10"/>
  <c r="G35" i="10"/>
  <c r="E35" i="10"/>
  <c r="M35" i="11"/>
  <c r="M39" i="11" s="1"/>
  <c r="L23" i="11"/>
  <c r="L24" i="11"/>
  <c r="L25" i="11"/>
  <c r="L26" i="11"/>
  <c r="L27" i="11"/>
  <c r="L28" i="11"/>
  <c r="L29" i="11"/>
  <c r="L30" i="11"/>
  <c r="L31" i="11"/>
  <c r="L32" i="11"/>
  <c r="L33" i="11"/>
  <c r="L34" i="11"/>
  <c r="L22" i="11"/>
  <c r="L13" i="11"/>
  <c r="L14" i="11"/>
  <c r="L15" i="11"/>
  <c r="L16" i="11"/>
  <c r="L17" i="11"/>
  <c r="L18" i="11"/>
  <c r="L19" i="11"/>
  <c r="K35" i="11"/>
  <c r="J35" i="11"/>
  <c r="F35" i="11"/>
  <c r="G35" i="11"/>
  <c r="H35" i="11"/>
  <c r="E35" i="11"/>
  <c r="L12" i="11"/>
  <c r="I34" i="12"/>
  <c r="J34" i="12" s="1"/>
  <c r="H34" i="12"/>
  <c r="J33" i="12"/>
  <c r="J32" i="12"/>
  <c r="J31" i="12"/>
  <c r="J30" i="12"/>
  <c r="J29" i="12"/>
  <c r="J28" i="12"/>
  <c r="J27" i="12"/>
  <c r="J26" i="12"/>
  <c r="J25" i="12"/>
  <c r="J24" i="12"/>
  <c r="J23" i="12"/>
  <c r="J22" i="12"/>
  <c r="J21" i="12"/>
  <c r="J18" i="12"/>
  <c r="J17" i="12"/>
  <c r="J16" i="12"/>
  <c r="J15" i="12"/>
  <c r="J14" i="12"/>
  <c r="J13" i="12"/>
  <c r="J12" i="12"/>
  <c r="J11" i="12"/>
  <c r="F34" i="12"/>
  <c r="E34" i="12"/>
  <c r="G33" i="12"/>
  <c r="G32" i="12"/>
  <c r="G31" i="12"/>
  <c r="G30" i="12"/>
  <c r="G29" i="12"/>
  <c r="G28" i="12"/>
  <c r="G27" i="12"/>
  <c r="G26" i="12"/>
  <c r="G25" i="12"/>
  <c r="G24" i="12"/>
  <c r="G23" i="12"/>
  <c r="G22" i="12"/>
  <c r="G21" i="12"/>
  <c r="G18" i="12"/>
  <c r="G17" i="12"/>
  <c r="G16" i="12"/>
  <c r="G15" i="12"/>
  <c r="G14" i="12"/>
  <c r="G13" i="12"/>
  <c r="G12" i="12"/>
  <c r="G11" i="12"/>
  <c r="G14" i="13"/>
  <c r="I34" i="13"/>
  <c r="H34" i="13"/>
  <c r="J33" i="13"/>
  <c r="J32" i="13"/>
  <c r="J31" i="13"/>
  <c r="J30" i="13"/>
  <c r="J29" i="13"/>
  <c r="J28" i="13"/>
  <c r="J27" i="13"/>
  <c r="J26" i="13"/>
  <c r="J25" i="13"/>
  <c r="J24" i="13"/>
  <c r="J23" i="13"/>
  <c r="J22" i="13"/>
  <c r="J21" i="13"/>
  <c r="J18" i="13"/>
  <c r="J17" i="13"/>
  <c r="J16" i="13"/>
  <c r="J15" i="13"/>
  <c r="J14" i="13"/>
  <c r="J13" i="13"/>
  <c r="J12" i="13"/>
  <c r="J11" i="13"/>
  <c r="F34" i="13"/>
  <c r="E34" i="13"/>
  <c r="G33" i="13"/>
  <c r="G32" i="13"/>
  <c r="G31" i="13"/>
  <c r="G30" i="13"/>
  <c r="G29" i="13"/>
  <c r="G28" i="13"/>
  <c r="G27" i="13"/>
  <c r="G26" i="13"/>
  <c r="G25" i="13"/>
  <c r="G24" i="13"/>
  <c r="G23" i="13"/>
  <c r="G22" i="13"/>
  <c r="G21" i="13"/>
  <c r="G18" i="13"/>
  <c r="G17" i="13"/>
  <c r="G16" i="13"/>
  <c r="G15" i="13"/>
  <c r="G13" i="13"/>
  <c r="G12" i="13"/>
  <c r="G11" i="13"/>
  <c r="H14" i="14"/>
  <c r="H11" i="14"/>
  <c r="K34" i="14"/>
  <c r="K36" i="14" s="1"/>
  <c r="I34" i="14"/>
  <c r="I36" i="14" s="1"/>
  <c r="L35" i="14"/>
  <c r="L33" i="14"/>
  <c r="L32" i="14"/>
  <c r="L31" i="14"/>
  <c r="L30" i="14"/>
  <c r="L29" i="14"/>
  <c r="L28" i="14"/>
  <c r="L27" i="14"/>
  <c r="L26" i="14"/>
  <c r="L25" i="14"/>
  <c r="L24" i="14"/>
  <c r="L23" i="14"/>
  <c r="L22" i="14"/>
  <c r="L21" i="14"/>
  <c r="L18" i="14"/>
  <c r="L17" i="14"/>
  <c r="L16" i="14"/>
  <c r="L15" i="14"/>
  <c r="L14" i="14"/>
  <c r="L13" i="14"/>
  <c r="L12" i="14"/>
  <c r="L11" i="14"/>
  <c r="G34" i="14"/>
  <c r="G36" i="14" s="1"/>
  <c r="E34" i="14"/>
  <c r="E36" i="14" s="1"/>
  <c r="H35" i="14"/>
  <c r="H33" i="14"/>
  <c r="H32" i="14"/>
  <c r="H31" i="14"/>
  <c r="H30" i="14"/>
  <c r="H29" i="14"/>
  <c r="H28" i="14"/>
  <c r="H27" i="14"/>
  <c r="H26" i="14"/>
  <c r="H25" i="14"/>
  <c r="H24" i="14"/>
  <c r="H23" i="14"/>
  <c r="H22" i="14"/>
  <c r="H21" i="14"/>
  <c r="H18" i="14"/>
  <c r="H17" i="14"/>
  <c r="H16" i="14"/>
  <c r="H15" i="14"/>
  <c r="H13" i="14"/>
  <c r="H12" i="14"/>
  <c r="K35" i="15"/>
  <c r="J35" i="15"/>
  <c r="H35" i="15"/>
  <c r="G35" i="15"/>
  <c r="F35" i="15"/>
  <c r="E35" i="15"/>
  <c r="L12" i="15"/>
  <c r="L13" i="15"/>
  <c r="L14" i="15"/>
  <c r="L15" i="15"/>
  <c r="L16" i="15"/>
  <c r="L17" i="15"/>
  <c r="L18" i="15"/>
  <c r="L19" i="15"/>
  <c r="L22" i="15"/>
  <c r="L23" i="15"/>
  <c r="L24" i="15"/>
  <c r="L25" i="15"/>
  <c r="L26" i="15"/>
  <c r="L27" i="15"/>
  <c r="L28" i="15"/>
  <c r="L29" i="15"/>
  <c r="L30" i="15"/>
  <c r="L31" i="15"/>
  <c r="L32" i="15"/>
  <c r="L33" i="15"/>
  <c r="L34" i="15"/>
  <c r="M35" i="15"/>
  <c r="M39" i="15" s="1"/>
  <c r="J22" i="16"/>
  <c r="J23" i="16"/>
  <c r="J24" i="16"/>
  <c r="J25" i="16"/>
  <c r="J26" i="16"/>
  <c r="J27" i="16"/>
  <c r="J28" i="16"/>
  <c r="J29" i="16"/>
  <c r="J30" i="16"/>
  <c r="J31" i="16"/>
  <c r="J32" i="16"/>
  <c r="J21" i="16"/>
  <c r="J20" i="16"/>
  <c r="J11" i="16"/>
  <c r="J12" i="16"/>
  <c r="J13" i="16"/>
  <c r="J14" i="16"/>
  <c r="J15" i="16"/>
  <c r="J16" i="16"/>
  <c r="J17" i="16"/>
  <c r="J10" i="16"/>
  <c r="F33" i="16"/>
  <c r="G33" i="16"/>
  <c r="H33" i="16"/>
  <c r="I33" i="16"/>
  <c r="E33" i="16"/>
  <c r="J32" i="17"/>
  <c r="J31" i="17"/>
  <c r="J30" i="17"/>
  <c r="J29" i="17"/>
  <c r="J28" i="17"/>
  <c r="J27" i="17"/>
  <c r="J26" i="17"/>
  <c r="J25" i="17"/>
  <c r="J24" i="17"/>
  <c r="J23" i="17"/>
  <c r="J22" i="17"/>
  <c r="J21" i="17"/>
  <c r="J20" i="17"/>
  <c r="J17" i="17"/>
  <c r="J16" i="17"/>
  <c r="J15" i="17"/>
  <c r="J14" i="17"/>
  <c r="J13" i="17"/>
  <c r="J12" i="17"/>
  <c r="J11" i="17"/>
  <c r="J10" i="17"/>
  <c r="I33" i="17"/>
  <c r="H33" i="17"/>
  <c r="G33" i="17"/>
  <c r="F33" i="17"/>
  <c r="E33" i="17"/>
  <c r="G12" i="18"/>
  <c r="G35" i="18"/>
  <c r="H10" i="18"/>
  <c r="H11" i="18"/>
  <c r="F35" i="18"/>
  <c r="I12" i="18"/>
  <c r="I35" i="18"/>
  <c r="F12" i="18"/>
  <c r="H15" i="18"/>
  <c r="H16" i="18"/>
  <c r="H17" i="18"/>
  <c r="H18" i="18"/>
  <c r="H19" i="18"/>
  <c r="H20" i="18"/>
  <c r="H21" i="18"/>
  <c r="H22" i="18"/>
  <c r="H23" i="18"/>
  <c r="H24" i="18"/>
  <c r="H25" i="18"/>
  <c r="H26" i="18"/>
  <c r="H27" i="18"/>
  <c r="H28" i="18"/>
  <c r="H29" i="18"/>
  <c r="H30" i="18"/>
  <c r="H31" i="18"/>
  <c r="H32" i="18"/>
  <c r="H33" i="18"/>
  <c r="H34" i="18"/>
  <c r="H14" i="18"/>
  <c r="H15" i="23"/>
  <c r="I15" i="23" s="1"/>
  <c r="G15" i="23"/>
  <c r="E15" i="23"/>
  <c r="D15" i="23"/>
  <c r="I14" i="23"/>
  <c r="I13" i="23"/>
  <c r="I12" i="23"/>
  <c r="I11" i="23"/>
  <c r="I10" i="23"/>
  <c r="F14" i="23"/>
  <c r="F13" i="23"/>
  <c r="F12" i="23"/>
  <c r="F11" i="23"/>
  <c r="F10" i="23"/>
  <c r="F15" i="23"/>
  <c r="G33" i="21" l="1"/>
  <c r="I36" i="18"/>
  <c r="G36" i="18"/>
  <c r="H35" i="18"/>
  <c r="F36" i="18"/>
  <c r="H12" i="18"/>
  <c r="J33" i="17"/>
  <c r="J33" i="16"/>
  <c r="L35" i="15"/>
  <c r="L35" i="11"/>
  <c r="L36" i="14"/>
  <c r="H34" i="14"/>
  <c r="J34" i="13"/>
  <c r="G34" i="13"/>
  <c r="G34" i="12"/>
  <c r="M35" i="10"/>
  <c r="M35" i="6"/>
  <c r="G34" i="9"/>
  <c r="J34" i="8"/>
  <c r="G34" i="8"/>
  <c r="J34" i="7"/>
  <c r="K35" i="5"/>
  <c r="H35" i="5"/>
  <c r="J35" i="3"/>
  <c r="H34" i="3"/>
  <c r="K19" i="2"/>
  <c r="H36" i="14"/>
  <c r="L34" i="14"/>
  <c r="H26" i="5"/>
  <c r="K26" i="5"/>
  <c r="H36" i="18" l="1"/>
</calcChain>
</file>

<file path=xl/sharedStrings.xml><?xml version="1.0" encoding="utf-8"?>
<sst xmlns="http://schemas.openxmlformats.org/spreadsheetml/2006/main" count="1472" uniqueCount="374">
  <si>
    <t xml:space="preserve"> </t>
  </si>
  <si>
    <t>Amtliche Mineralöldaten</t>
  </si>
  <si>
    <t>für die</t>
  </si>
  <si>
    <t>ð</t>
  </si>
  <si>
    <t>oder direkt:</t>
  </si>
  <si>
    <t>65760 Eschborn, Frankfurter Straße 29 - 35; Tel.: 06196 /908-237 , 908-0</t>
  </si>
  <si>
    <t>Tabelle  1: Förderung und Zugang von deutschem Rohöl   a)</t>
  </si>
  <si>
    <t xml:space="preserve">        Mengenangaben in Tonnen</t>
  </si>
  <si>
    <t>K u m u l a t i o n</t>
  </si>
  <si>
    <t xml:space="preserve">                                 Zeitraum</t>
  </si>
  <si>
    <t>Berichtsmonat</t>
  </si>
  <si>
    <t>Veränderung</t>
  </si>
  <si>
    <t>01 - Berichts-</t>
  </si>
  <si>
    <t>Vorjahr</t>
  </si>
  <si>
    <t xml:space="preserve">[1] : [2] </t>
  </si>
  <si>
    <t>monat</t>
  </si>
  <si>
    <t xml:space="preserve">[4] : [5] </t>
  </si>
  <si>
    <t>Primäraufkommensgrößen</t>
  </si>
  <si>
    <t>i. v. H.</t>
  </si>
  <si>
    <t xml:space="preserve">    [1]</t>
  </si>
  <si>
    <t>[2]</t>
  </si>
  <si>
    <t>[3]</t>
  </si>
  <si>
    <t xml:space="preserve">     [4]</t>
  </si>
  <si>
    <t>[5]</t>
  </si>
  <si>
    <t>[6]</t>
  </si>
  <si>
    <t>Förderung nach Gebieten:</t>
  </si>
  <si>
    <t>+</t>
  </si>
  <si>
    <t xml:space="preserve">zwischen Oder/Neisse-Elbe </t>
  </si>
  <si>
    <t>nördlich der Elbe</t>
  </si>
  <si>
    <t>zwischen Elbe und Weser</t>
  </si>
  <si>
    <t>zwischen Weser und Ems</t>
  </si>
  <si>
    <t>westlich der Ems  b)</t>
  </si>
  <si>
    <t>Thüringer Becken</t>
  </si>
  <si>
    <t>Oberrheintal</t>
  </si>
  <si>
    <t>Alpenvorland</t>
  </si>
  <si>
    <t>=</t>
  </si>
  <si>
    <t xml:space="preserve">I n s g e s a m t </t>
  </si>
  <si>
    <t>darunter Förderung von</t>
  </si>
  <si>
    <t>Gaskondensat</t>
  </si>
  <si>
    <t>Zugang bei</t>
  </si>
  <si>
    <t>Verarbeitern - netto -  c)</t>
  </si>
  <si>
    <t>a) einschließlich Gaskondensat</t>
  </si>
  <si>
    <t>b) einschließlich Emsmündung</t>
  </si>
  <si>
    <t>c) Die Differenz zur Summe der Fördermengen beruht auf zeitlichen Abweichungen zwischen Förderung und Zugang</t>
  </si>
  <si>
    <t>Tabelle 2: Primäraufkommen von Rohöl aus Einfuhr und deutscher Förderung</t>
  </si>
  <si>
    <t>Ursprungsländer</t>
  </si>
  <si>
    <t xml:space="preserve">Rohöleinfuhr insgesamt </t>
  </si>
  <si>
    <t>Einfuhr Erdgaskondensat</t>
  </si>
  <si>
    <t>Zugang von deutschem Rohöl</t>
  </si>
  <si>
    <t>-</t>
  </si>
  <si>
    <t>Ausfuhr insgesamt</t>
  </si>
  <si>
    <t>Aufkommen insgesamt</t>
  </si>
  <si>
    <t>Primäraufkommen von Rohöl</t>
  </si>
  <si>
    <t>Tabelle 3: Grenzübergangspreise der Einfuhr von Rohöl nach Ursprungsländern</t>
  </si>
  <si>
    <t xml:space="preserve">        Preis Euro / Tonne</t>
  </si>
  <si>
    <t>[4]</t>
  </si>
  <si>
    <t>Gesamt in Euro</t>
  </si>
  <si>
    <t>Tabelle  4: Verarbeitung von Rohöl und anderen Wiedereinsatzstoffen in Raffinerien</t>
  </si>
  <si>
    <t>Mineralölprodukte</t>
  </si>
  <si>
    <t>Inländische</t>
  </si>
  <si>
    <t>Sekundärzugänge von</t>
  </si>
  <si>
    <t>Wiedereinsatzprodukten</t>
  </si>
  <si>
    <t>Verluste vor Verarbeitung</t>
  </si>
  <si>
    <t>Bestandsveränderungen</t>
  </si>
  <si>
    <t>Verarbeitungseinsatz</t>
  </si>
  <si>
    <t>Verarbeitungsverluste</t>
  </si>
  <si>
    <t>Erzeugung</t>
  </si>
  <si>
    <t>sonstiger Produkte</t>
  </si>
  <si>
    <t>wie Schwefel</t>
  </si>
  <si>
    <t>Bruttoraffinerieerzeugung</t>
  </si>
  <si>
    <t xml:space="preserve">von </t>
  </si>
  <si>
    <t>Mineralölprodukten</t>
  </si>
  <si>
    <t>Tabelle 5: Gesamtaufkommen von Mineralölprodukten</t>
  </si>
  <si>
    <t>Mengenangaben in Tonnen</t>
  </si>
  <si>
    <t>Brutto-</t>
  </si>
  <si>
    <t>Raffinerie-</t>
  </si>
  <si>
    <t xml:space="preserve">Abgänge </t>
  </si>
  <si>
    <t>Zugänge</t>
  </si>
  <si>
    <t>Aufkommen</t>
  </si>
  <si>
    <t>Zugänge in die Bundesrepublik</t>
  </si>
  <si>
    <t xml:space="preserve">  </t>
  </si>
  <si>
    <t>Aufkommensgrößen</t>
  </si>
  <si>
    <t>raffinerie-</t>
  </si>
  <si>
    <t>eigen-</t>
  </si>
  <si>
    <t>zum Wieder-</t>
  </si>
  <si>
    <t>aus Chemie-</t>
  </si>
  <si>
    <t>aus Zweit-</t>
  </si>
  <si>
    <t>Einfuhr aus</t>
  </si>
  <si>
    <t>Bezüge aus</t>
  </si>
  <si>
    <t>Gesamt-</t>
  </si>
  <si>
    <t>erzeugung</t>
  </si>
  <si>
    <t>verbrauch</t>
  </si>
  <si>
    <t>einsatz</t>
  </si>
  <si>
    <t>rücklauf</t>
  </si>
  <si>
    <t>raffination</t>
  </si>
  <si>
    <t>Drittländern</t>
  </si>
  <si>
    <t>EU-Ländern</t>
  </si>
  <si>
    <t>aufkommen</t>
  </si>
  <si>
    <t>( + )</t>
  </si>
  <si>
    <t>( - )</t>
  </si>
  <si>
    <t>( = )</t>
  </si>
  <si>
    <t>[1]</t>
  </si>
  <si>
    <t>[7]</t>
  </si>
  <si>
    <t>[8]</t>
  </si>
  <si>
    <t>Hauptprodukte:</t>
  </si>
  <si>
    <t>Rohbenzin</t>
  </si>
  <si>
    <t>Ottokraftstoff</t>
  </si>
  <si>
    <t>Benzinkomponenten</t>
  </si>
  <si>
    <t>Dieselkraftstoff</t>
  </si>
  <si>
    <t>Heizöl, leicht</t>
  </si>
  <si>
    <t>Mitteldestillatkomponenten</t>
  </si>
  <si>
    <t>Heizöl, schwer</t>
  </si>
  <si>
    <t>HS-Komponenten</t>
  </si>
  <si>
    <t>Nebenprodukte:</t>
  </si>
  <si>
    <t>Flüssiggas</t>
  </si>
  <si>
    <t>Raffineriegas</t>
  </si>
  <si>
    <t>Spezialbenzin</t>
  </si>
  <si>
    <t>Testbenzin</t>
  </si>
  <si>
    <t>Flugbenzin</t>
  </si>
  <si>
    <t>Flugturb.Kraftst.,leicht</t>
  </si>
  <si>
    <t>Flugturb.Kraftst.,schwer</t>
  </si>
  <si>
    <t>Andere Leuchtöle</t>
  </si>
  <si>
    <t xml:space="preserve">Schmierstoffe             </t>
  </si>
  <si>
    <t>a)</t>
  </si>
  <si>
    <t>Bitumen</t>
  </si>
  <si>
    <t>Petrolkoks</t>
  </si>
  <si>
    <t>Wachse,Paraffine,Vaseline</t>
  </si>
  <si>
    <t>Andere Rückstände</t>
  </si>
  <si>
    <t>Insgesamt:</t>
  </si>
  <si>
    <t>Tabelle 5a: Entwicklung der Bruttoraffinerieerzeugung</t>
  </si>
  <si>
    <t xml:space="preserve">                Mengenangaben in Tonnen</t>
  </si>
  <si>
    <t>[4] : [5]</t>
  </si>
  <si>
    <t>i. v.H.</t>
  </si>
  <si>
    <t>Tabelle 5b: Entwicklung der Einfuhr</t>
  </si>
  <si>
    <t>Tabelle 5c: Entwicklung der Abgänge zum Wiedereinsatz</t>
  </si>
  <si>
    <t>Tabelle 5j: Gesamtaufkommen von Mineralölprodukten</t>
  </si>
  <si>
    <t>Tabelle 6: Abgänge und Inlandsablieferungen von Mineralölprodukten</t>
  </si>
  <si>
    <t>Abgänge aus der Bundesrepublik</t>
  </si>
  <si>
    <t>Bestandsver-</t>
  </si>
  <si>
    <t>Abgangsgrößen</t>
  </si>
  <si>
    <t>Ausfuhr in</t>
  </si>
  <si>
    <t>Lieferungen</t>
  </si>
  <si>
    <t>Bunker int.</t>
  </si>
  <si>
    <t>Umwidmungen</t>
  </si>
  <si>
    <t>änd. (Aufbau +,</t>
  </si>
  <si>
    <t>Statistische</t>
  </si>
  <si>
    <t>Inlandsab-</t>
  </si>
  <si>
    <t>Drittländer</t>
  </si>
  <si>
    <t>in EU-Länder</t>
  </si>
  <si>
    <t>Schiffahrt</t>
  </si>
  <si>
    <t>Abbau -)</t>
  </si>
  <si>
    <t>Differenz</t>
  </si>
  <si>
    <t>lieferungen</t>
  </si>
  <si>
    <t xml:space="preserve"> Doppelzählung aus Recycling</t>
  </si>
  <si>
    <t>Chemierücklauf</t>
  </si>
  <si>
    <t>a) Zur Aufschlüsselung der Inlandsablieferungen von</t>
  </si>
  <si>
    <t>Aufkommen aus Altöl</t>
  </si>
  <si>
    <t xml:space="preserve">    Ottokraftstoffen und Heizöl schwer siehe Tabelle 6c</t>
  </si>
  <si>
    <t xml:space="preserve"> Inlandsabsatz</t>
  </si>
  <si>
    <t>Tabelle 6a: Entwicklung der Ausfuhr</t>
  </si>
  <si>
    <t xml:space="preserve">  Berichtsmonat</t>
  </si>
  <si>
    <t xml:space="preserve"> [1]</t>
  </si>
  <si>
    <t>Tabelle 6b: Entwicklung der Bunkerungen für die internationale Schiffahrt</t>
  </si>
  <si>
    <t>Tabelle 6c: Entwicklung der Inlandsablieferungen</t>
  </si>
  <si>
    <t xml:space="preserve"> Berichtsmonat</t>
  </si>
  <si>
    <t>[1] : [2]</t>
  </si>
  <si>
    <t>c)</t>
  </si>
  <si>
    <t>b)</t>
  </si>
  <si>
    <t>d)</t>
  </si>
  <si>
    <t>Doppelzählung aus Recycling</t>
  </si>
  <si>
    <t>Inlandsabsatz</t>
  </si>
  <si>
    <t xml:space="preserve">       a)</t>
  </si>
  <si>
    <t xml:space="preserve">       d)</t>
  </si>
  <si>
    <t xml:space="preserve"> HS  bis 1,0%:</t>
  </si>
  <si>
    <t>Super Plus unverbleit:</t>
  </si>
  <si>
    <t xml:space="preserve">       bis 2,0%:</t>
  </si>
  <si>
    <t>Eurosuper unverbleit:</t>
  </si>
  <si>
    <t xml:space="preserve">       bis 2,8%:</t>
  </si>
  <si>
    <t xml:space="preserve">     über 2,8%:</t>
  </si>
  <si>
    <t xml:space="preserve">      chem. Wv:</t>
  </si>
  <si>
    <t>Tabelle 6j: Abgänge und Inlandsablieferungen von Mineralölprodukten</t>
  </si>
  <si>
    <t>Tabelle 7: Inlandsablieferungen nach ausgewählten Verwendungssektoren</t>
  </si>
  <si>
    <t>zur chem.</t>
  </si>
  <si>
    <t>an die</t>
  </si>
  <si>
    <t>Weiterver-</t>
  </si>
  <si>
    <t>Binnen-</t>
  </si>
  <si>
    <t>an das</t>
  </si>
  <si>
    <t>an</t>
  </si>
  <si>
    <t xml:space="preserve"> Mineralölprodukte</t>
  </si>
  <si>
    <t>insgesamt</t>
  </si>
  <si>
    <t>arbeitung</t>
  </si>
  <si>
    <t>Luftfahrt</t>
  </si>
  <si>
    <t>schiffahrt</t>
  </si>
  <si>
    <t>Militär</t>
  </si>
  <si>
    <t>Sonstige</t>
  </si>
  <si>
    <t>Tabelle 7j: Inlandsablieferungen nach ausgewählten Verwendungssektoren</t>
  </si>
  <si>
    <t>Tabelle 8: Eigentumsendbestand im In- und Ausland</t>
  </si>
  <si>
    <t>Bestandskategorie</t>
  </si>
  <si>
    <t>Eigentumsendbestand  - Berichtsmonat -</t>
  </si>
  <si>
    <t>Eigentumsendbestand</t>
  </si>
  <si>
    <t>Inland</t>
  </si>
  <si>
    <t>Ausland</t>
  </si>
  <si>
    <t>In- und Ausland</t>
  </si>
  <si>
    <t>- Vormonat -; im In- und</t>
  </si>
  <si>
    <t xml:space="preserve"> Rohöl und Produkte</t>
  </si>
  <si>
    <t>Ausland insgesamt</t>
  </si>
  <si>
    <t xml:space="preserve"> Rohöl:</t>
  </si>
  <si>
    <t>deutsches</t>
  </si>
  <si>
    <t>ausländisches</t>
  </si>
  <si>
    <t>Zusammen</t>
  </si>
  <si>
    <t xml:space="preserve"> Mineralölprodukte:</t>
  </si>
  <si>
    <t xml:space="preserve"> Insgesamt</t>
  </si>
  <si>
    <t>Tabelle 10: Raffinerieerzeugung, Einfuhr, Ausfuhr und Inlandsablieferungen von Schmierstoffen</t>
  </si>
  <si>
    <t>Klassifikation</t>
  </si>
  <si>
    <t>Bruttoraffinerie-</t>
  </si>
  <si>
    <t>gemäß</t>
  </si>
  <si>
    <t>Einfuhr</t>
  </si>
  <si>
    <t>Ausfuhr</t>
  </si>
  <si>
    <t>Inlands-</t>
  </si>
  <si>
    <t>Außenhandels-</t>
  </si>
  <si>
    <t>einschl.</t>
  </si>
  <si>
    <t>ablieferungen</t>
  </si>
  <si>
    <t xml:space="preserve"> Sortengruppen</t>
  </si>
  <si>
    <t>statistik</t>
  </si>
  <si>
    <t>Blending</t>
  </si>
  <si>
    <t xml:space="preserve"> Motorenöle</t>
  </si>
  <si>
    <t xml:space="preserve"> Kompressorenöle</t>
  </si>
  <si>
    <t>2710 19 81</t>
  </si>
  <si>
    <t xml:space="preserve"> Turbinenöle</t>
  </si>
  <si>
    <t xml:space="preserve"> Getriebeöle</t>
  </si>
  <si>
    <t>2710 19 87</t>
  </si>
  <si>
    <t xml:space="preserve"> Hydrauliköle</t>
  </si>
  <si>
    <t>2710 19 83</t>
  </si>
  <si>
    <t xml:space="preserve"> Elektroisolieröle</t>
  </si>
  <si>
    <t>2710 19 93</t>
  </si>
  <si>
    <t xml:space="preserve"> Maschinenöle</t>
  </si>
  <si>
    <t>ex 2710 19 99</t>
  </si>
  <si>
    <t xml:space="preserve"> Andere Industrieöle nicht zum Schmieren</t>
  </si>
  <si>
    <t>ex 2710 19 49</t>
  </si>
  <si>
    <t>in Mitteldestillatkomponenten enthalten</t>
  </si>
  <si>
    <t xml:space="preserve"> Prozessöle</t>
  </si>
  <si>
    <t>2710 19 85</t>
  </si>
  <si>
    <t xml:space="preserve"> Metallbearbeitungsöle</t>
  </si>
  <si>
    <t>2710 19 91</t>
  </si>
  <si>
    <t xml:space="preserve"> Schmierfette </t>
  </si>
  <si>
    <t>3403 19 91 / 99</t>
  </si>
  <si>
    <t xml:space="preserve"> Basisöle</t>
  </si>
  <si>
    <t>2710 19 71 / 75</t>
  </si>
  <si>
    <t xml:space="preserve"> Extrakte aus der Schmierölraffination</t>
  </si>
  <si>
    <t>ex 2713 90 90</t>
  </si>
  <si>
    <t>in Andere Rückstände enthalten</t>
  </si>
  <si>
    <t>- - - - - - - - - - -</t>
  </si>
  <si>
    <t xml:space="preserve"> Wiedereinsatz</t>
  </si>
  <si>
    <t xml:space="preserve"> Nettoproduktion</t>
  </si>
  <si>
    <t>Tabelle 10a: Entwicklung der Inlandsablieferungen von Schmierstoffen</t>
  </si>
  <si>
    <t>Kompressorenöle</t>
  </si>
  <si>
    <t>Turbinenöle</t>
  </si>
  <si>
    <t>Getriebeöle:</t>
  </si>
  <si>
    <t>- KFZ</t>
  </si>
  <si>
    <t>- ATF</t>
  </si>
  <si>
    <t>- Industrie</t>
  </si>
  <si>
    <t>Hydrauliköle</t>
  </si>
  <si>
    <t>Elektroisolieröle</t>
  </si>
  <si>
    <t>Maschinenöle</t>
  </si>
  <si>
    <t>Andere Industrieöle nicht zum Schmieren</t>
  </si>
  <si>
    <t>Prozessöle</t>
  </si>
  <si>
    <t>darunter technische Weißöle</t>
  </si>
  <si>
    <t>darunter medizinische Weißöle</t>
  </si>
  <si>
    <t>Metallbearbeitungsöle:</t>
  </si>
  <si>
    <t>Härteöle</t>
  </si>
  <si>
    <t>wassermischbare</t>
  </si>
  <si>
    <t>nicht wassermischbare</t>
  </si>
  <si>
    <t>Korrosionsschutzöle</t>
  </si>
  <si>
    <t xml:space="preserve">Schmierfette </t>
  </si>
  <si>
    <t>darunter für KFZ</t>
  </si>
  <si>
    <t>Basisöle</t>
  </si>
  <si>
    <t>Extrakte aus der Schmierölraffination</t>
  </si>
  <si>
    <t>Insgesamt</t>
  </si>
  <si>
    <t>Tabelle 10j: Raffinerieerzeugung, Einfuhr, Ausfuhr und Inlandsablieferungen von Schmierstoffen</t>
  </si>
  <si>
    <t>2710 19 88</t>
  </si>
  <si>
    <t>Ottokraftstoffe</t>
  </si>
  <si>
    <t>http://www.bafa.de/bafa/de/</t>
  </si>
  <si>
    <t>Energie</t>
  </si>
  <si>
    <t>Mineralöl</t>
  </si>
  <si>
    <t>davon: Bioheizöl</t>
  </si>
  <si>
    <t xml:space="preserve">      c)</t>
  </si>
  <si>
    <t xml:space="preserve">Schmierstoffe *            </t>
  </si>
  <si>
    <t xml:space="preserve">Schmierstoffe*            </t>
  </si>
  <si>
    <t>Super E 10</t>
  </si>
  <si>
    <t xml:space="preserve">  davon Basisöl</t>
  </si>
  <si>
    <t>* Aufkommen aus Zweitraffination</t>
  </si>
  <si>
    <t>weitere Schmierstoffe</t>
  </si>
  <si>
    <t>Einsatz von Additiven,</t>
  </si>
  <si>
    <t>und Biokraftstoffen</t>
  </si>
  <si>
    <t>anderen Chemieprodukten</t>
  </si>
  <si>
    <r>
      <t>a)</t>
    </r>
    <r>
      <rPr>
        <sz val="10"/>
        <rFont val="MS Sans Serif"/>
        <family val="2"/>
      </rPr>
      <t xml:space="preserve"> Volumenprozentanteil Bioethanol am ETBE = 47 %</t>
    </r>
  </si>
  <si>
    <t>Die Mineralöldaten können als Excel-Datei im INTERNET abgerufen werden unter:</t>
  </si>
  <si>
    <t>Quelle: BVEG Bundesverband Erdgas, Erdöl und Geoenergie e.V., Hannover, Statistischer Monatsbericht</t>
  </si>
  <si>
    <t>Motorenöle</t>
  </si>
  <si>
    <t>Inhaltsverzeichnis der "Amtlichen Mineralöldaten"</t>
  </si>
  <si>
    <t>Tab 1</t>
  </si>
  <si>
    <t>Tab 2</t>
  </si>
  <si>
    <t>Tab 3</t>
  </si>
  <si>
    <t>Tab 4</t>
  </si>
  <si>
    <t>Tab 5</t>
  </si>
  <si>
    <t>Tab 6</t>
  </si>
  <si>
    <t>Tab 7</t>
  </si>
  <si>
    <t>Tab 8</t>
  </si>
  <si>
    <t>Tab 9</t>
  </si>
  <si>
    <t>Tab 10</t>
  </si>
  <si>
    <t>Tab 5a</t>
  </si>
  <si>
    <t>Tab 5b</t>
  </si>
  <si>
    <t>Tab 5c</t>
  </si>
  <si>
    <t>Tab 5j</t>
  </si>
  <si>
    <t>Tab 6a</t>
  </si>
  <si>
    <t>Tab 6b</t>
  </si>
  <si>
    <t>Tab 6c</t>
  </si>
  <si>
    <t>Tab 6j</t>
  </si>
  <si>
    <t>Tab 7j</t>
  </si>
  <si>
    <t>Tab 10a</t>
  </si>
  <si>
    <t>Tab 10j</t>
  </si>
  <si>
    <t>Förderung und Zugang von deutschem Rohöl</t>
  </si>
  <si>
    <t>Primäraufkommen von Rohöl aus Einfuhr und deutscher Förderung</t>
  </si>
  <si>
    <t>Grenzübergangspreise der Einfuhr von Rohöl nach Ursprungsländern</t>
  </si>
  <si>
    <t>Verarbeitung von Rohöl und anderen Wiedereinsatzstoffen in Raffinerien</t>
  </si>
  <si>
    <t>Gesamtaufkommen von Mineralölprodukten</t>
  </si>
  <si>
    <t>Entwicklung der Bruttoraffinerieerzeugung</t>
  </si>
  <si>
    <t>Entwicklung der Abgänge zum Wiedereinsatz</t>
  </si>
  <si>
    <t>Abgänge und Inlandsablieferungen von Mineralölprodukten</t>
  </si>
  <si>
    <t>Entwicklung der Ausfuhr</t>
  </si>
  <si>
    <t>Entwicklung der Bunkerungen für die internationale Schiffahrt</t>
  </si>
  <si>
    <t>Entwicklung der Inlandsablieferungen</t>
  </si>
  <si>
    <t>Inlandsablieferungen nach ausgewählten Verwendungssektoren</t>
  </si>
  <si>
    <t>Eigentumsendbestand im In- und Ausland</t>
  </si>
  <si>
    <t>Raffinerieerzeugung, Einfuhr, Ausfuhr und Inlandsablieferungen von Schmierstoffen</t>
  </si>
  <si>
    <t>Entwicklung der Inlandsablieferungen von Schmierstoffen</t>
  </si>
  <si>
    <t>Entwicklung der Einfuhr</t>
  </si>
  <si>
    <t>zurück zum Inhaltsverzeichnis</t>
  </si>
  <si>
    <t>Inhalte:</t>
  </si>
  <si>
    <t>Zum Inhaltsverzeichnis</t>
  </si>
  <si>
    <t>Gesamtaufkommen von Mineralölprodukten (Jahr)</t>
  </si>
  <si>
    <t>Inlandsablieferungen nach ausgewählten Verwendungssektoren (Jahr)</t>
  </si>
  <si>
    <t>Raffinerieerzeugung, Einfuhr, Ausfuhr und Inlandsablieferungen von Schmierstoffen (Jahr)</t>
  </si>
  <si>
    <t>http://www.bafa.de/DE/Energie/Rohstoffe/Mineraloel/mineraloel_node.html</t>
  </si>
  <si>
    <t>Links:</t>
  </si>
  <si>
    <t>Hinweis:</t>
  </si>
  <si>
    <t>Aufgrund der abnehmenden Bedeutung der reinen Biokraftstoffe wird ab dem Jahr 2017 auf eine gesonderte Darstellung verzichtet.</t>
  </si>
  <si>
    <t>Bundesrepublik Deutschland</t>
  </si>
  <si>
    <t>Deckblatt:</t>
  </si>
  <si>
    <t>Überschriften</t>
  </si>
  <si>
    <t>zum Thema</t>
  </si>
  <si>
    <t xml:space="preserve">    Ottokraftstoffen sowie schwerem Heizöl siehe Tabelle 6c</t>
  </si>
  <si>
    <t>e)</t>
  </si>
  <si>
    <t>f)</t>
  </si>
  <si>
    <t xml:space="preserve">       f)</t>
  </si>
  <si>
    <t>Heizöl EL normal:</t>
  </si>
  <si>
    <t>Heizöl EL schwefelarm:</t>
  </si>
  <si>
    <t>a) Beruht auf Differenzen der Periodenabgrenzung</t>
  </si>
  <si>
    <t>Stat. Monatsabgrenzung  a)</t>
  </si>
  <si>
    <t>Biozusatzstoffe</t>
  </si>
  <si>
    <r>
      <t xml:space="preserve">Bioethanol an ETBE </t>
    </r>
    <r>
      <rPr>
        <vertAlign val="superscript"/>
        <sz val="10"/>
        <rFont val="MS Sans Serif"/>
        <family val="2"/>
      </rPr>
      <t>a)</t>
    </r>
  </si>
  <si>
    <t>Bioethanol</t>
  </si>
  <si>
    <t>Tabelle 9: Beimischung von Biozusatzstoffen in Mineralölprodukten im Inland</t>
  </si>
  <si>
    <t xml:space="preserve">       Biodiesel (FAME), HVO, BTL</t>
  </si>
  <si>
    <t>Beimischung von Biozusatzstoffen in Mineralölprodukten im Inland</t>
  </si>
  <si>
    <t>Russische Föderation</t>
  </si>
  <si>
    <t xml:space="preserve">Großbritannien               </t>
  </si>
  <si>
    <t xml:space="preserve">Norwegen                     </t>
  </si>
  <si>
    <t>Kasachstan</t>
  </si>
  <si>
    <t xml:space="preserve">USA                          </t>
  </si>
  <si>
    <t xml:space="preserve">Nigeria                      </t>
  </si>
  <si>
    <t>Oktober 2020</t>
  </si>
  <si>
    <t xml:space="preserve"> Januar bis Oktober 2020</t>
  </si>
  <si>
    <t>Endgültige Daten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</si>
</sst>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h:mm:ss"/>
    <numFmt numFmtId="165" formatCode="mmmm\ yyyy"/>
    <numFmt numFmtId="166" formatCode="\+0.0;\-0.0"/>
    <numFmt numFmtId="167" formatCode="0.0%"/>
    <numFmt numFmtId="168" formatCode="0.0\ %"/>
  </numFmts>
  <fonts count="38" x14ac:knownFonts="1">
    <font>
      <sz val="10"/>
      <name val="Helv"/>
    </font>
    <font>
      <sz val="12"/>
      <name val="Roman"/>
      <family val="1"/>
      <charset val="255"/>
    </font>
    <font>
      <sz val="10"/>
      <name val="Helv"/>
    </font>
    <font>
      <sz val="10"/>
      <name val="Arial"/>
      <family val="2"/>
    </font>
    <font>
      <b/>
      <sz val="22"/>
      <name val="Arial"/>
      <family val="2"/>
    </font>
    <font>
      <b/>
      <sz val="14"/>
      <name val="Arial"/>
      <family val="2"/>
    </font>
    <font>
      <b/>
      <sz val="12"/>
      <name val="Helv"/>
    </font>
    <font>
      <b/>
      <sz val="10"/>
      <name val="Helv"/>
    </font>
    <font>
      <sz val="12"/>
      <name val="Helv"/>
    </font>
    <font>
      <sz val="10"/>
      <color indexed="12"/>
      <name val="Helv"/>
    </font>
    <font>
      <sz val="10"/>
      <color indexed="8"/>
      <name val="Helv"/>
    </font>
    <font>
      <sz val="10"/>
      <color indexed="9"/>
      <name val="Helv"/>
    </font>
    <font>
      <b/>
      <sz val="14"/>
      <color indexed="10"/>
      <name val="Arial"/>
      <family val="2"/>
    </font>
    <font>
      <sz val="9"/>
      <color indexed="12"/>
      <name val="Helv"/>
    </font>
    <font>
      <b/>
      <sz val="22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16"/>
      <name val="Arial"/>
      <family val="2"/>
    </font>
    <font>
      <sz val="12"/>
      <name val="MS Sans Serif"/>
      <family val="2"/>
    </font>
    <font>
      <b/>
      <sz val="12"/>
      <name val="MS Sans Serif"/>
      <family val="2"/>
    </font>
    <font>
      <sz val="10"/>
      <name val="MS Sans Serif"/>
      <family val="2"/>
    </font>
    <font>
      <vertAlign val="superscript"/>
      <sz val="10"/>
      <name val="MS Sans Serif"/>
      <family val="2"/>
    </font>
    <font>
      <b/>
      <sz val="26"/>
      <name val="Arial"/>
      <family val="2"/>
    </font>
    <font>
      <b/>
      <sz val="28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12"/>
      <name val="Wingdings"/>
      <charset val="2"/>
    </font>
    <font>
      <b/>
      <sz val="14"/>
      <name val="Arial"/>
      <family val="2"/>
    </font>
    <font>
      <u/>
      <sz val="10"/>
      <color indexed="12"/>
      <name val="Helv"/>
    </font>
    <font>
      <sz val="9"/>
      <name val="Helv"/>
    </font>
    <font>
      <sz val="8"/>
      <color indexed="12"/>
      <name val="Helv"/>
    </font>
    <font>
      <b/>
      <sz val="8"/>
      <color indexed="12"/>
      <name val="Helv"/>
    </font>
    <font>
      <sz val="18"/>
      <name val="Helv"/>
    </font>
    <font>
      <u/>
      <sz val="18"/>
      <color indexed="12"/>
      <name val="Arial"/>
      <family val="2"/>
    </font>
    <font>
      <u/>
      <sz val="11"/>
      <color indexed="12"/>
      <name val="Arial"/>
      <family val="2"/>
    </font>
    <font>
      <sz val="10"/>
      <name val="Segoe UI"/>
      <family val="2"/>
    </font>
    <font>
      <b/>
      <sz val="10"/>
      <name val="MS Sans Serif"/>
      <family val="2"/>
    </font>
    <font>
      <u/>
      <sz val="12"/>
      <color indexed="12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4.9989318521683403E-2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</borders>
  <cellStyleXfs count="7">
    <xf numFmtId="0" fontId="0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0"/>
  </cellStyleXfs>
  <cellXfs count="516">
    <xf numFmtId="0" fontId="0" fillId="0" borderId="0" xfId="0"/>
    <xf numFmtId="0" fontId="3" fillId="2" borderId="0" xfId="6" applyFill="1"/>
    <xf numFmtId="0" fontId="4" fillId="2" borderId="0" xfId="6" applyFont="1" applyFill="1" applyAlignment="1">
      <alignment horizontal="centerContinuous"/>
    </xf>
    <xf numFmtId="0" fontId="3" fillId="2" borderId="0" xfId="6" applyFill="1" applyAlignment="1">
      <alignment horizontal="centerContinuous"/>
    </xf>
    <xf numFmtId="0" fontId="3" fillId="3" borderId="0" xfId="6" applyFill="1"/>
    <xf numFmtId="3" fontId="7" fillId="2" borderId="0" xfId="0" applyNumberFormat="1" applyFont="1" applyFill="1" applyBorder="1" applyAlignment="1">
      <alignment horizontal="centerContinuous"/>
    </xf>
    <xf numFmtId="0" fontId="0" fillId="2" borderId="0" xfId="0" applyFill="1" applyAlignment="1">
      <alignment horizontal="centerContinuous"/>
    </xf>
    <xf numFmtId="1" fontId="1" fillId="2" borderId="0" xfId="0" applyNumberFormat="1" applyFont="1" applyFill="1" applyAlignment="1">
      <alignment horizontal="centerContinuous"/>
    </xf>
    <xf numFmtId="0" fontId="1" fillId="2" borderId="0" xfId="0" applyFont="1" applyFill="1" applyAlignment="1">
      <alignment horizontal="centerContinuous"/>
    </xf>
    <xf numFmtId="0" fontId="0" fillId="2" borderId="0" xfId="0" applyFill="1"/>
    <xf numFmtId="0" fontId="2" fillId="2" borderId="0" xfId="0" applyFont="1" applyFill="1"/>
    <xf numFmtId="3" fontId="0" fillId="2" borderId="0" xfId="0" applyNumberFormat="1" applyFill="1" applyBorder="1"/>
    <xf numFmtId="1" fontId="1" fillId="2" borderId="0" xfId="0" applyNumberFormat="1" applyFont="1" applyFill="1" applyAlignment="1">
      <alignment horizontal="center"/>
    </xf>
    <xf numFmtId="165" fontId="8" fillId="2" borderId="0" xfId="0" quotePrefix="1" applyNumberFormat="1" applyFont="1" applyFill="1" applyAlignment="1">
      <alignment horizontal="center"/>
    </xf>
    <xf numFmtId="0" fontId="1" fillId="2" borderId="0" xfId="0" applyFont="1" applyFill="1" applyAlignment="1">
      <alignment horizontal="center"/>
    </xf>
    <xf numFmtId="0" fontId="0" fillId="2" borderId="0" xfId="0" applyFont="1" applyFill="1"/>
    <xf numFmtId="0" fontId="0" fillId="2" borderId="0" xfId="0" applyFill="1" applyAlignment="1">
      <alignment horizontal="right"/>
    </xf>
    <xf numFmtId="0" fontId="0" fillId="2" borderId="1" xfId="0" applyFill="1" applyBorder="1"/>
    <xf numFmtId="0" fontId="0" fillId="2" borderId="1" xfId="0" applyFill="1" applyBorder="1" applyAlignment="1">
      <alignment horizontal="center"/>
    </xf>
    <xf numFmtId="0" fontId="2" fillId="2" borderId="2" xfId="0" applyFont="1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2" xfId="0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2" borderId="6" xfId="0" applyFill="1" applyBorder="1" applyAlignment="1">
      <alignment horizontal="centerContinuous"/>
    </xf>
    <xf numFmtId="0" fontId="0" fillId="2" borderId="7" xfId="0" applyFill="1" applyBorder="1" applyAlignment="1">
      <alignment horizontal="centerContinuous"/>
    </xf>
    <xf numFmtId="0" fontId="0" fillId="2" borderId="8" xfId="0" applyFill="1" applyBorder="1" applyAlignment="1">
      <alignment horizontal="centerContinuous"/>
    </xf>
    <xf numFmtId="0" fontId="2" fillId="2" borderId="9" xfId="0" applyFont="1" applyFill="1" applyBorder="1"/>
    <xf numFmtId="0" fontId="0" fillId="2" borderId="0" xfId="0" applyFill="1" applyBorder="1"/>
    <xf numFmtId="0" fontId="0" fillId="2" borderId="10" xfId="0" applyFill="1" applyBorder="1"/>
    <xf numFmtId="0" fontId="0" fillId="2" borderId="9" xfId="0" applyFill="1" applyBorder="1" applyAlignment="1">
      <alignment horizontal="center"/>
    </xf>
    <xf numFmtId="0" fontId="0" fillId="2" borderId="11" xfId="0" applyFill="1" applyBorder="1" applyAlignment="1">
      <alignment horizontal="center"/>
    </xf>
    <xf numFmtId="0" fontId="0" fillId="2" borderId="10" xfId="0" applyFill="1" applyBorder="1" applyAlignment="1">
      <alignment horizontal="center"/>
    </xf>
    <xf numFmtId="0" fontId="0" fillId="2" borderId="12" xfId="0" applyFill="1" applyBorder="1" applyAlignment="1">
      <alignment horizontal="center"/>
    </xf>
    <xf numFmtId="0" fontId="2" fillId="2" borderId="12" xfId="0" applyFont="1" applyFill="1" applyBorder="1"/>
    <xf numFmtId="0" fontId="0" fillId="2" borderId="13" xfId="0" applyFill="1" applyBorder="1"/>
    <xf numFmtId="0" fontId="0" fillId="2" borderId="6" xfId="0" applyFill="1" applyBorder="1" applyAlignment="1">
      <alignment horizontal="center"/>
    </xf>
    <xf numFmtId="0" fontId="0" fillId="2" borderId="14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2" fillId="2" borderId="11" xfId="0" applyFont="1" applyFill="1" applyBorder="1"/>
    <xf numFmtId="0" fontId="2" fillId="2" borderId="11" xfId="0" applyFont="1" applyFill="1" applyBorder="1" applyAlignment="1">
      <alignment horizontal="center"/>
    </xf>
    <xf numFmtId="0" fontId="2" fillId="2" borderId="1" xfId="0" applyFont="1" applyFill="1" applyBorder="1"/>
    <xf numFmtId="0" fontId="2" fillId="2" borderId="15" xfId="0" applyFont="1" applyFill="1" applyBorder="1"/>
    <xf numFmtId="3" fontId="2" fillId="2" borderId="1" xfId="0" applyNumberFormat="1" applyFont="1" applyFill="1" applyBorder="1"/>
    <xf numFmtId="3" fontId="2" fillId="2" borderId="15" xfId="0" applyNumberFormat="1" applyFont="1" applyFill="1" applyBorder="1" applyAlignment="1">
      <alignment horizontal="right"/>
    </xf>
    <xf numFmtId="166" fontId="0" fillId="2" borderId="15" xfId="0" applyNumberFormat="1" applyFill="1" applyBorder="1"/>
    <xf numFmtId="0" fontId="7" fillId="4" borderId="16" xfId="0" applyFont="1" applyFill="1" applyBorder="1" applyAlignment="1">
      <alignment horizontal="center"/>
    </xf>
    <xf numFmtId="0" fontId="7" fillId="4" borderId="17" xfId="0" applyFont="1" applyFill="1" applyBorder="1"/>
    <xf numFmtId="0" fontId="7" fillId="4" borderId="16" xfId="0" applyFont="1" applyFill="1" applyBorder="1"/>
    <xf numFmtId="3" fontId="7" fillId="4" borderId="18" xfId="0" applyNumberFormat="1" applyFont="1" applyFill="1" applyBorder="1"/>
    <xf numFmtId="0" fontId="7" fillId="2" borderId="0" xfId="0" applyFont="1" applyFill="1"/>
    <xf numFmtId="3" fontId="2" fillId="2" borderId="0" xfId="0" applyNumberFormat="1" applyFont="1" applyFill="1"/>
    <xf numFmtId="3" fontId="2" fillId="2" borderId="11" xfId="0" applyNumberFormat="1" applyFont="1" applyFill="1" applyBorder="1" applyAlignment="1">
      <alignment horizontal="right"/>
    </xf>
    <xf numFmtId="0" fontId="2" fillId="2" borderId="19" xfId="0" applyFont="1" applyFill="1" applyBorder="1"/>
    <xf numFmtId="0" fontId="2" fillId="2" borderId="20" xfId="0" applyFont="1" applyFill="1" applyBorder="1"/>
    <xf numFmtId="3" fontId="2" fillId="2" borderId="19" xfId="0" applyNumberFormat="1" applyFont="1" applyFill="1" applyBorder="1"/>
    <xf numFmtId="3" fontId="2" fillId="2" borderId="20" xfId="0" applyNumberFormat="1" applyFont="1" applyFill="1" applyBorder="1" applyAlignment="1">
      <alignment horizontal="right"/>
    </xf>
    <xf numFmtId="0" fontId="2" fillId="2" borderId="3" xfId="0" applyFont="1" applyFill="1" applyBorder="1"/>
    <xf numFmtId="0" fontId="2" fillId="2" borderId="5" xfId="0" applyFont="1" applyFill="1" applyBorder="1"/>
    <xf numFmtId="3" fontId="2" fillId="2" borderId="3" xfId="0" applyNumberFormat="1" applyFont="1" applyFill="1" applyBorder="1"/>
    <xf numFmtId="3" fontId="2" fillId="2" borderId="5" xfId="0" applyNumberFormat="1" applyFont="1" applyFill="1" applyBorder="1" applyAlignment="1">
      <alignment horizontal="right"/>
    </xf>
    <xf numFmtId="0" fontId="2" fillId="2" borderId="5" xfId="0" applyFont="1" applyFill="1" applyBorder="1" applyAlignment="1">
      <alignment horizontal="right"/>
    </xf>
    <xf numFmtId="0" fontId="2" fillId="2" borderId="0" xfId="0" applyFont="1" applyFill="1" applyBorder="1"/>
    <xf numFmtId="3" fontId="2" fillId="2" borderId="0" xfId="0" applyNumberFormat="1" applyFont="1" applyFill="1" applyBorder="1"/>
    <xf numFmtId="3" fontId="2" fillId="2" borderId="0" xfId="0" applyNumberFormat="1" applyFont="1" applyFill="1" applyBorder="1" applyAlignment="1">
      <alignment horizontal="right"/>
    </xf>
    <xf numFmtId="167" fontId="2" fillId="2" borderId="0" xfId="0" applyNumberFormat="1" applyFont="1" applyFill="1" applyBorder="1" applyAlignment="1">
      <alignment horizontal="right"/>
    </xf>
    <xf numFmtId="0" fontId="9" fillId="2" borderId="0" xfId="0" applyFont="1" applyFill="1"/>
    <xf numFmtId="3" fontId="0" fillId="2" borderId="0" xfId="0" applyNumberFormat="1" applyFill="1" applyBorder="1" applyAlignment="1">
      <alignment horizontal="centerContinuous"/>
    </xf>
    <xf numFmtId="0" fontId="10" fillId="2" borderId="0" xfId="0" applyFont="1" applyFill="1"/>
    <xf numFmtId="0" fontId="11" fillId="2" borderId="0" xfId="0" applyFont="1" applyFill="1"/>
    <xf numFmtId="0" fontId="2" fillId="2" borderId="15" xfId="0" applyFont="1" applyFill="1" applyBorder="1" applyAlignment="1">
      <alignment horizontal="center"/>
    </xf>
    <xf numFmtId="0" fontId="7" fillId="4" borderId="15" xfId="0" applyFont="1" applyFill="1" applyBorder="1" applyAlignment="1">
      <alignment horizontal="center"/>
    </xf>
    <xf numFmtId="0" fontId="7" fillId="4" borderId="1" xfId="0" applyFont="1" applyFill="1" applyBorder="1"/>
    <xf numFmtId="0" fontId="2" fillId="4" borderId="14" xfId="0" applyFont="1" applyFill="1" applyBorder="1" applyAlignment="1">
      <alignment horizontal="center"/>
    </xf>
    <xf numFmtId="3" fontId="7" fillId="4" borderId="14" xfId="0" applyNumberFormat="1" applyFont="1" applyFill="1" applyBorder="1"/>
    <xf numFmtId="0" fontId="2" fillId="2" borderId="11" xfId="0" quotePrefix="1" applyFont="1" applyFill="1" applyBorder="1" applyAlignment="1">
      <alignment horizontal="center"/>
    </xf>
    <xf numFmtId="0" fontId="2" fillId="2" borderId="6" xfId="0" applyFont="1" applyFill="1" applyBorder="1"/>
    <xf numFmtId="0" fontId="2" fillId="2" borderId="8" xfId="0" applyFont="1" applyFill="1" applyBorder="1"/>
    <xf numFmtId="0" fontId="2" fillId="2" borderId="14" xfId="0" applyFont="1" applyFill="1" applyBorder="1" applyAlignment="1">
      <alignment horizontal="center"/>
    </xf>
    <xf numFmtId="3" fontId="2" fillId="2" borderId="14" xfId="0" applyNumberFormat="1" applyFont="1" applyFill="1" applyBorder="1"/>
    <xf numFmtId="0" fontId="7" fillId="4" borderId="11" xfId="0" quotePrefix="1" applyFont="1" applyFill="1" applyBorder="1" applyAlignment="1">
      <alignment horizontal="center"/>
    </xf>
    <xf numFmtId="0" fontId="7" fillId="4" borderId="6" xfId="0" applyFont="1" applyFill="1" applyBorder="1"/>
    <xf numFmtId="0" fontId="7" fillId="4" borderId="8" xfId="0" applyFont="1" applyFill="1" applyBorder="1"/>
    <xf numFmtId="0" fontId="2" fillId="2" borderId="5" xfId="0" quotePrefix="1" applyFont="1" applyFill="1" applyBorder="1" applyAlignment="1">
      <alignment horizontal="center"/>
    </xf>
    <xf numFmtId="0" fontId="7" fillId="4" borderId="15" xfId="0" quotePrefix="1" applyFont="1" applyFill="1" applyBorder="1" applyAlignment="1">
      <alignment horizontal="center"/>
    </xf>
    <xf numFmtId="0" fontId="7" fillId="4" borderId="14" xfId="0" quotePrefix="1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0" fontId="2" fillId="2" borderId="4" xfId="0" applyFont="1" applyFill="1" applyBorder="1"/>
    <xf numFmtId="0" fontId="0" fillId="2" borderId="9" xfId="0" applyFill="1" applyBorder="1"/>
    <xf numFmtId="168" fontId="2" fillId="2" borderId="15" xfId="0" applyNumberFormat="1" applyFont="1" applyFill="1" applyBorder="1" applyAlignment="1">
      <alignment horizontal="right"/>
    </xf>
    <xf numFmtId="3" fontId="0" fillId="2" borderId="11" xfId="0" applyNumberFormat="1" applyFill="1" applyBorder="1"/>
    <xf numFmtId="0" fontId="0" fillId="2" borderId="15" xfId="0" applyFill="1" applyBorder="1" applyAlignment="1">
      <alignment horizontal="center"/>
    </xf>
    <xf numFmtId="3" fontId="0" fillId="2" borderId="15" xfId="0" applyNumberFormat="1" applyFill="1" applyBorder="1"/>
    <xf numFmtId="166" fontId="0" fillId="2" borderId="11" xfId="0" applyNumberFormat="1" applyFill="1" applyBorder="1" applyAlignment="1">
      <alignment horizontal="right"/>
    </xf>
    <xf numFmtId="0" fontId="7" fillId="4" borderId="11" xfId="0" applyFont="1" applyFill="1" applyBorder="1" applyAlignment="1">
      <alignment horizontal="center"/>
    </xf>
    <xf numFmtId="0" fontId="7" fillId="4" borderId="9" xfId="0" applyFont="1" applyFill="1" applyBorder="1"/>
    <xf numFmtId="0" fontId="7" fillId="4" borderId="3" xfId="0" applyFont="1" applyFill="1" applyBorder="1"/>
    <xf numFmtId="0" fontId="0" fillId="4" borderId="5" xfId="0" applyFill="1" applyBorder="1" applyAlignment="1">
      <alignment horizontal="center"/>
    </xf>
    <xf numFmtId="0" fontId="7" fillId="4" borderId="0" xfId="0" applyFont="1" applyFill="1" applyBorder="1"/>
    <xf numFmtId="0" fontId="0" fillId="4" borderId="11" xfId="0" applyFill="1" applyBorder="1" applyAlignment="1">
      <alignment horizontal="center"/>
    </xf>
    <xf numFmtId="0" fontId="0" fillId="4" borderId="15" xfId="0" applyFill="1" applyBorder="1" applyAlignment="1">
      <alignment horizontal="center"/>
    </xf>
    <xf numFmtId="3" fontId="2" fillId="4" borderId="15" xfId="0" applyNumberFormat="1" applyFont="1" applyFill="1" applyBorder="1"/>
    <xf numFmtId="168" fontId="2" fillId="4" borderId="15" xfId="0" applyNumberFormat="1" applyFont="1" applyFill="1" applyBorder="1" applyAlignment="1">
      <alignment horizontal="right"/>
    </xf>
    <xf numFmtId="0" fontId="0" fillId="2" borderId="2" xfId="0" applyFill="1" applyBorder="1"/>
    <xf numFmtId="0" fontId="0" fillId="2" borderId="12" xfId="0" applyFill="1" applyBorder="1"/>
    <xf numFmtId="0" fontId="7" fillId="4" borderId="2" xfId="0" applyFont="1" applyFill="1" applyBorder="1"/>
    <xf numFmtId="0" fontId="7" fillId="4" borderId="4" xfId="0" applyFont="1" applyFill="1" applyBorder="1"/>
    <xf numFmtId="0" fontId="7" fillId="4" borderId="10" xfId="0" applyFont="1" applyFill="1" applyBorder="1"/>
    <xf numFmtId="0" fontId="7" fillId="4" borderId="15" xfId="0" applyFont="1" applyFill="1" applyBorder="1"/>
    <xf numFmtId="0" fontId="7" fillId="4" borderId="12" xfId="0" applyFont="1" applyFill="1" applyBorder="1"/>
    <xf numFmtId="0" fontId="7" fillId="4" borderId="13" xfId="0" applyFont="1" applyFill="1" applyBorder="1"/>
    <xf numFmtId="3" fontId="2" fillId="4" borderId="1" xfId="0" applyNumberFormat="1" applyFont="1" applyFill="1" applyBorder="1"/>
    <xf numFmtId="0" fontId="0" fillId="2" borderId="2" xfId="0" applyFill="1" applyBorder="1" applyAlignment="1">
      <alignment horizontal="centerContinuous"/>
    </xf>
    <xf numFmtId="0" fontId="0" fillId="2" borderId="4" xfId="0" applyFill="1" applyBorder="1" applyAlignment="1">
      <alignment horizontal="centerContinuous"/>
    </xf>
    <xf numFmtId="0" fontId="0" fillId="2" borderId="5" xfId="0" applyFill="1" applyBorder="1" applyAlignment="1">
      <alignment horizontal="centerContinuous"/>
    </xf>
    <xf numFmtId="0" fontId="0" fillId="2" borderId="9" xfId="0" applyFill="1" applyBorder="1" applyAlignment="1">
      <alignment horizontal="centerContinuous"/>
    </xf>
    <xf numFmtId="0" fontId="0" fillId="2" borderId="10" xfId="0" applyFill="1" applyBorder="1" applyAlignment="1">
      <alignment horizontal="centerContinuous"/>
    </xf>
    <xf numFmtId="0" fontId="0" fillId="2" borderId="12" xfId="0" applyFill="1" applyBorder="1" applyAlignment="1">
      <alignment horizontal="centerContinuous"/>
    </xf>
    <xf numFmtId="0" fontId="0" fillId="2" borderId="13" xfId="0" applyFill="1" applyBorder="1" applyAlignment="1">
      <alignment horizontal="centerContinuous"/>
    </xf>
    <xf numFmtId="0" fontId="0" fillId="2" borderId="15" xfId="0" quotePrefix="1" applyFill="1" applyBorder="1" applyAlignment="1">
      <alignment horizontal="center"/>
    </xf>
    <xf numFmtId="3" fontId="0" fillId="2" borderId="11" xfId="0" applyNumberFormat="1" applyFill="1" applyBorder="1" applyAlignment="1">
      <alignment horizontal="center"/>
    </xf>
    <xf numFmtId="3" fontId="0" fillId="2" borderId="12" xfId="0" applyNumberFormat="1" applyFill="1" applyBorder="1"/>
    <xf numFmtId="3" fontId="0" fillId="2" borderId="13" xfId="0" applyNumberFormat="1" applyFill="1" applyBorder="1"/>
    <xf numFmtId="3" fontId="0" fillId="2" borderId="9" xfId="0" applyNumberFormat="1" applyFill="1" applyBorder="1"/>
    <xf numFmtId="3" fontId="0" fillId="2" borderId="10" xfId="0" applyNumberFormat="1" applyFill="1" applyBorder="1"/>
    <xf numFmtId="3" fontId="9" fillId="2" borderId="13" xfId="0" applyNumberFormat="1" applyFont="1" applyFill="1" applyBorder="1"/>
    <xf numFmtId="3" fontId="7" fillId="4" borderId="12" xfId="0" applyNumberFormat="1" applyFont="1" applyFill="1" applyBorder="1"/>
    <xf numFmtId="3" fontId="7" fillId="4" borderId="13" xfId="0" applyNumberFormat="1" applyFont="1" applyFill="1" applyBorder="1"/>
    <xf numFmtId="3" fontId="7" fillId="4" borderId="15" xfId="0" applyNumberFormat="1" applyFont="1" applyFill="1" applyBorder="1"/>
    <xf numFmtId="0" fontId="9" fillId="2" borderId="0" xfId="0" applyFont="1" applyFill="1" applyAlignment="1">
      <alignment horizontal="right"/>
    </xf>
    <xf numFmtId="3" fontId="9" fillId="2" borderId="0" xfId="0" applyNumberFormat="1" applyFont="1" applyFill="1"/>
    <xf numFmtId="0" fontId="0" fillId="4" borderId="8" xfId="0" applyFill="1" applyBorder="1"/>
    <xf numFmtId="0" fontId="0" fillId="4" borderId="14" xfId="0" applyFill="1" applyBorder="1" applyAlignment="1">
      <alignment horizontal="center"/>
    </xf>
    <xf numFmtId="0" fontId="2" fillId="2" borderId="0" xfId="3" applyFill="1" applyAlignment="1">
      <alignment horizontal="centerContinuous"/>
    </xf>
    <xf numFmtId="0" fontId="2" fillId="2" borderId="0" xfId="3" applyFill="1"/>
    <xf numFmtId="0" fontId="2" fillId="2" borderId="0" xfId="3" applyFill="1" applyAlignment="1">
      <alignment horizontal="right"/>
    </xf>
    <xf numFmtId="0" fontId="2" fillId="2" borderId="1" xfId="3" applyFill="1" applyBorder="1"/>
    <xf numFmtId="0" fontId="2" fillId="2" borderId="1" xfId="3" applyFill="1" applyBorder="1" applyAlignment="1">
      <alignment horizontal="center"/>
    </xf>
    <xf numFmtId="0" fontId="2" fillId="2" borderId="2" xfId="3" applyFill="1" applyBorder="1"/>
    <xf numFmtId="0" fontId="2" fillId="2" borderId="3" xfId="3" applyFill="1" applyBorder="1"/>
    <xf numFmtId="0" fontId="2" fillId="2" borderId="4" xfId="3" applyFill="1" applyBorder="1"/>
    <xf numFmtId="0" fontId="2" fillId="2" borderId="2" xfId="3" applyFill="1" applyBorder="1" applyAlignment="1">
      <alignment horizontal="centerContinuous"/>
    </xf>
    <xf numFmtId="0" fontId="2" fillId="2" borderId="4" xfId="3" applyFill="1" applyBorder="1" applyAlignment="1">
      <alignment horizontal="centerContinuous"/>
    </xf>
    <xf numFmtId="0" fontId="2" fillId="2" borderId="5" xfId="3" applyFill="1" applyBorder="1" applyAlignment="1">
      <alignment horizontal="center"/>
    </xf>
    <xf numFmtId="0" fontId="2" fillId="2" borderId="4" xfId="3" applyFill="1" applyBorder="1" applyAlignment="1">
      <alignment horizontal="center"/>
    </xf>
    <xf numFmtId="0" fontId="2" fillId="2" borderId="6" xfId="3" applyFill="1" applyBorder="1" applyAlignment="1">
      <alignment horizontal="centerContinuous"/>
    </xf>
    <xf numFmtId="0" fontId="2" fillId="2" borderId="8" xfId="3" applyFill="1" applyBorder="1" applyAlignment="1">
      <alignment horizontal="centerContinuous"/>
    </xf>
    <xf numFmtId="0" fontId="2" fillId="2" borderId="5" xfId="3" applyFill="1" applyBorder="1" applyAlignment="1">
      <alignment horizontal="centerContinuous"/>
    </xf>
    <xf numFmtId="0" fontId="2" fillId="2" borderId="9" xfId="3" applyFill="1" applyBorder="1"/>
    <xf numFmtId="0" fontId="2" fillId="2" borderId="10" xfId="3" applyFill="1" applyBorder="1"/>
    <xf numFmtId="0" fontId="2" fillId="2" borderId="9" xfId="3" applyFill="1" applyBorder="1" applyAlignment="1">
      <alignment horizontal="centerContinuous"/>
    </xf>
    <xf numFmtId="0" fontId="2" fillId="2" borderId="10" xfId="3" applyFill="1" applyBorder="1" applyAlignment="1">
      <alignment horizontal="centerContinuous"/>
    </xf>
    <xf numFmtId="0" fontId="2" fillId="2" borderId="11" xfId="3" applyFill="1" applyBorder="1" applyAlignment="1">
      <alignment horizontal="center"/>
    </xf>
    <xf numFmtId="0" fontId="2" fillId="2" borderId="12" xfId="3" applyFill="1" applyBorder="1" applyAlignment="1">
      <alignment horizontal="centerContinuous"/>
    </xf>
    <xf numFmtId="0" fontId="2" fillId="2" borderId="13" xfId="3" applyFill="1" applyBorder="1" applyAlignment="1">
      <alignment horizontal="centerContinuous"/>
    </xf>
    <xf numFmtId="0" fontId="2" fillId="2" borderId="15" xfId="3" quotePrefix="1" applyFill="1" applyBorder="1" applyAlignment="1">
      <alignment horizontal="center"/>
    </xf>
    <xf numFmtId="0" fontId="2" fillId="2" borderId="12" xfId="3" applyFill="1" applyBorder="1"/>
    <xf numFmtId="0" fontId="2" fillId="2" borderId="13" xfId="3" applyFill="1" applyBorder="1"/>
    <xf numFmtId="0" fontId="2" fillId="2" borderId="14" xfId="3" applyFill="1" applyBorder="1" applyAlignment="1">
      <alignment horizontal="center"/>
    </xf>
    <xf numFmtId="0" fontId="2" fillId="2" borderId="10" xfId="3" applyFill="1" applyBorder="1" applyAlignment="1">
      <alignment horizontal="center"/>
    </xf>
    <xf numFmtId="0" fontId="2" fillId="2" borderId="2" xfId="3" applyFill="1" applyBorder="1" applyAlignment="1">
      <alignment horizontal="center"/>
    </xf>
    <xf numFmtId="3" fontId="2" fillId="2" borderId="11" xfId="3" applyNumberFormat="1" applyFill="1" applyBorder="1" applyAlignment="1">
      <alignment horizontal="center"/>
    </xf>
    <xf numFmtId="0" fontId="2" fillId="2" borderId="15" xfId="3" applyFill="1" applyBorder="1" applyAlignment="1">
      <alignment horizontal="center"/>
    </xf>
    <xf numFmtId="3" fontId="2" fillId="2" borderId="12" xfId="3" applyNumberFormat="1" applyFill="1" applyBorder="1"/>
    <xf numFmtId="3" fontId="2" fillId="2" borderId="13" xfId="3" applyNumberFormat="1" applyFill="1" applyBorder="1"/>
    <xf numFmtId="3" fontId="2" fillId="2" borderId="15" xfId="3" applyNumberFormat="1" applyFill="1" applyBorder="1"/>
    <xf numFmtId="3" fontId="2" fillId="2" borderId="9" xfId="3" applyNumberFormat="1" applyFill="1" applyBorder="1"/>
    <xf numFmtId="3" fontId="2" fillId="2" borderId="10" xfId="3" applyNumberFormat="1" applyFill="1" applyBorder="1"/>
    <xf numFmtId="3" fontId="2" fillId="2" borderId="11" xfId="3" applyNumberFormat="1" applyFill="1" applyBorder="1"/>
    <xf numFmtId="3" fontId="9" fillId="2" borderId="13" xfId="3" applyNumberFormat="1" applyFont="1" applyFill="1" applyBorder="1"/>
    <xf numFmtId="0" fontId="7" fillId="4" borderId="6" xfId="3" applyFont="1" applyFill="1" applyBorder="1"/>
    <xf numFmtId="0" fontId="7" fillId="4" borderId="8" xfId="3" applyFont="1" applyFill="1" applyBorder="1"/>
    <xf numFmtId="0" fontId="2" fillId="4" borderId="14" xfId="3" applyFont="1" applyFill="1" applyBorder="1" applyAlignment="1">
      <alignment horizontal="center"/>
    </xf>
    <xf numFmtId="3" fontId="7" fillId="4" borderId="12" xfId="3" applyNumberFormat="1" applyFont="1" applyFill="1" applyBorder="1"/>
    <xf numFmtId="3" fontId="7" fillId="4" borderId="13" xfId="3" applyNumberFormat="1" applyFont="1" applyFill="1" applyBorder="1"/>
    <xf numFmtId="0" fontId="7" fillId="2" borderId="0" xfId="3" applyFont="1" applyFill="1"/>
    <xf numFmtId="0" fontId="0" fillId="2" borderId="3" xfId="0" applyFill="1" applyBorder="1" applyAlignment="1">
      <alignment horizontal="centerContinuous"/>
    </xf>
    <xf numFmtId="0" fontId="0" fillId="2" borderId="0" xfId="0" applyFill="1" applyAlignment="1">
      <alignment horizontal="center"/>
    </xf>
    <xf numFmtId="0" fontId="0" fillId="2" borderId="0" xfId="0" applyFill="1" applyBorder="1" applyAlignment="1">
      <alignment horizontal="centerContinuous"/>
    </xf>
    <xf numFmtId="0" fontId="9" fillId="2" borderId="10" xfId="0" applyFont="1" applyFill="1" applyBorder="1" applyAlignment="1">
      <alignment horizontal="centerContinuous"/>
    </xf>
    <xf numFmtId="0" fontId="0" fillId="2" borderId="1" xfId="0" applyFill="1" applyBorder="1" applyAlignment="1">
      <alignment horizontal="centerContinuous"/>
    </xf>
    <xf numFmtId="0" fontId="0" fillId="2" borderId="12" xfId="0" quotePrefix="1" applyFill="1" applyBorder="1" applyAlignment="1">
      <alignment horizontal="centerContinuous"/>
    </xf>
    <xf numFmtId="0" fontId="9" fillId="2" borderId="13" xfId="0" applyFont="1" applyFill="1" applyBorder="1" applyAlignment="1">
      <alignment horizontal="centerContinuous"/>
    </xf>
    <xf numFmtId="0" fontId="9" fillId="2" borderId="8" xfId="0" applyFont="1" applyFill="1" applyBorder="1" applyAlignment="1">
      <alignment horizontal="centerContinuous"/>
    </xf>
    <xf numFmtId="0" fontId="0" fillId="2" borderId="0" xfId="0" applyFill="1" applyBorder="1" applyAlignment="1">
      <alignment horizontal="center"/>
    </xf>
    <xf numFmtId="0" fontId="9" fillId="2" borderId="4" xfId="0" applyFont="1" applyFill="1" applyBorder="1"/>
    <xf numFmtId="3" fontId="0" fillId="2" borderId="1" xfId="0" applyNumberFormat="1" applyFill="1" applyBorder="1"/>
    <xf numFmtId="0" fontId="9" fillId="2" borderId="13" xfId="0" applyFont="1" applyFill="1" applyBorder="1"/>
    <xf numFmtId="0" fontId="9" fillId="2" borderId="10" xfId="0" applyFont="1" applyFill="1" applyBorder="1"/>
    <xf numFmtId="3" fontId="0" fillId="2" borderId="2" xfId="0" applyNumberFormat="1" applyFill="1" applyBorder="1"/>
    <xf numFmtId="0" fontId="0" fillId="2" borderId="11" xfId="0" quotePrefix="1" applyFill="1" applyBorder="1" applyAlignment="1">
      <alignment horizontal="center"/>
    </xf>
    <xf numFmtId="0" fontId="7" fillId="4" borderId="7" xfId="0" applyFont="1" applyFill="1" applyBorder="1"/>
    <xf numFmtId="0" fontId="0" fillId="2" borderId="13" xfId="0" applyFill="1" applyBorder="1" applyAlignment="1">
      <alignment horizontal="center"/>
    </xf>
    <xf numFmtId="166" fontId="0" fillId="2" borderId="13" xfId="0" applyNumberFormat="1" applyFill="1" applyBorder="1"/>
    <xf numFmtId="3" fontId="9" fillId="2" borderId="13" xfId="0" applyNumberFormat="1" applyFont="1" applyFill="1" applyBorder="1" applyAlignment="1">
      <alignment horizontal="right"/>
    </xf>
    <xf numFmtId="3" fontId="9" fillId="2" borderId="8" xfId="0" applyNumberFormat="1" applyFont="1" applyFill="1" applyBorder="1" applyAlignment="1">
      <alignment horizontal="right"/>
    </xf>
    <xf numFmtId="3" fontId="0" fillId="2" borderId="8" xfId="0" applyNumberFormat="1" applyFill="1" applyBorder="1"/>
    <xf numFmtId="3" fontId="0" fillId="2" borderId="0" xfId="0" applyNumberFormat="1" applyFill="1"/>
    <xf numFmtId="166" fontId="0" fillId="2" borderId="10" xfId="0" applyNumberFormat="1" applyFill="1" applyBorder="1"/>
    <xf numFmtId="3" fontId="0" fillId="2" borderId="4" xfId="0" applyNumberFormat="1" applyFill="1" applyBorder="1"/>
    <xf numFmtId="0" fontId="0" fillId="2" borderId="8" xfId="0" applyFill="1" applyBorder="1"/>
    <xf numFmtId="0" fontId="2" fillId="4" borderId="8" xfId="0" applyFont="1" applyFill="1" applyBorder="1"/>
    <xf numFmtId="3" fontId="7" fillId="4" borderId="7" xfId="0" applyNumberFormat="1" applyFont="1" applyFill="1" applyBorder="1"/>
    <xf numFmtId="0" fontId="2" fillId="2" borderId="0" xfId="4" applyFill="1" applyAlignment="1">
      <alignment horizontal="centerContinuous"/>
    </xf>
    <xf numFmtId="0" fontId="2" fillId="2" borderId="0" xfId="4" applyFill="1"/>
    <xf numFmtId="0" fontId="2" fillId="2" borderId="0" xfId="4" applyFont="1" applyFill="1"/>
    <xf numFmtId="0" fontId="2" fillId="2" borderId="0" xfId="4" applyFill="1" applyAlignment="1">
      <alignment horizontal="right"/>
    </xf>
    <xf numFmtId="0" fontId="2" fillId="2" borderId="1" xfId="4" applyFill="1" applyBorder="1"/>
    <xf numFmtId="0" fontId="2" fillId="2" borderId="1" xfId="4" applyFill="1" applyBorder="1" applyAlignment="1">
      <alignment horizontal="center"/>
    </xf>
    <xf numFmtId="0" fontId="2" fillId="2" borderId="2" xfId="4" applyFill="1" applyBorder="1"/>
    <xf numFmtId="0" fontId="2" fillId="2" borderId="3" xfId="4" applyFill="1" applyBorder="1"/>
    <xf numFmtId="0" fontId="2" fillId="2" borderId="4" xfId="4" applyFill="1" applyBorder="1"/>
    <xf numFmtId="0" fontId="2" fillId="2" borderId="2" xfId="4" applyFill="1" applyBorder="1" applyAlignment="1">
      <alignment horizontal="centerContinuous"/>
    </xf>
    <xf numFmtId="0" fontId="2" fillId="2" borderId="6" xfId="4" applyFill="1" applyBorder="1" applyAlignment="1">
      <alignment horizontal="centerContinuous"/>
    </xf>
    <xf numFmtId="0" fontId="2" fillId="2" borderId="7" xfId="4" applyFill="1" applyBorder="1" applyAlignment="1">
      <alignment horizontal="centerContinuous"/>
    </xf>
    <xf numFmtId="0" fontId="2" fillId="2" borderId="8" xfId="4" applyFill="1" applyBorder="1" applyAlignment="1">
      <alignment horizontal="centerContinuous"/>
    </xf>
    <xf numFmtId="0" fontId="2" fillId="2" borderId="3" xfId="4" applyFill="1" applyBorder="1" applyAlignment="1">
      <alignment horizontal="centerContinuous"/>
    </xf>
    <xf numFmtId="0" fontId="2" fillId="2" borderId="5" xfId="4" applyFill="1" applyBorder="1" applyAlignment="1">
      <alignment horizontal="center"/>
    </xf>
    <xf numFmtId="0" fontId="2" fillId="2" borderId="9" xfId="4" applyFill="1" applyBorder="1"/>
    <xf numFmtId="0" fontId="2" fillId="2" borderId="10" xfId="4" applyFill="1" applyBorder="1"/>
    <xf numFmtId="0" fontId="2" fillId="2" borderId="9" xfId="4" applyFill="1" applyBorder="1" applyAlignment="1">
      <alignment horizontal="centerContinuous"/>
    </xf>
    <xf numFmtId="0" fontId="2" fillId="2" borderId="11" xfId="4" applyFill="1" applyBorder="1" applyAlignment="1">
      <alignment horizontal="center"/>
    </xf>
    <xf numFmtId="0" fontId="2" fillId="2" borderId="0" xfId="4" applyFill="1" applyAlignment="1">
      <alignment horizontal="center"/>
    </xf>
    <xf numFmtId="0" fontId="2" fillId="2" borderId="0" xfId="4" applyFill="1" applyBorder="1" applyAlignment="1">
      <alignment horizontal="centerContinuous"/>
    </xf>
    <xf numFmtId="0" fontId="9" fillId="2" borderId="10" xfId="4" applyFont="1" applyFill="1" applyBorder="1" applyAlignment="1">
      <alignment horizontal="centerContinuous"/>
    </xf>
    <xf numFmtId="0" fontId="2" fillId="2" borderId="12" xfId="4" applyFill="1" applyBorder="1" applyAlignment="1">
      <alignment horizontal="centerContinuous"/>
    </xf>
    <xf numFmtId="0" fontId="2" fillId="2" borderId="1" xfId="4" applyFill="1" applyBorder="1" applyAlignment="1">
      <alignment horizontal="centerContinuous"/>
    </xf>
    <xf numFmtId="0" fontId="2" fillId="2" borderId="12" xfId="4" quotePrefix="1" applyFill="1" applyBorder="1" applyAlignment="1">
      <alignment horizontal="centerContinuous"/>
    </xf>
    <xf numFmtId="0" fontId="9" fillId="2" borderId="13" xfId="4" applyFont="1" applyFill="1" applyBorder="1" applyAlignment="1">
      <alignment horizontal="centerContinuous"/>
    </xf>
    <xf numFmtId="0" fontId="2" fillId="2" borderId="12" xfId="4" applyFill="1" applyBorder="1"/>
    <xf numFmtId="0" fontId="2" fillId="2" borderId="13" xfId="4" applyFill="1" applyBorder="1"/>
    <xf numFmtId="0" fontId="2" fillId="2" borderId="14" xfId="4" applyFill="1" applyBorder="1" applyAlignment="1">
      <alignment horizontal="center"/>
    </xf>
    <xf numFmtId="0" fontId="9" fillId="2" borderId="8" xfId="4" applyFont="1" applyFill="1" applyBorder="1" applyAlignment="1">
      <alignment horizontal="centerContinuous"/>
    </xf>
    <xf numFmtId="0" fontId="2" fillId="2" borderId="10" xfId="4" applyFill="1" applyBorder="1" applyAlignment="1">
      <alignment horizontal="center"/>
    </xf>
    <xf numFmtId="0" fontId="2" fillId="2" borderId="2" xfId="4" applyFill="1" applyBorder="1" applyAlignment="1">
      <alignment horizontal="center"/>
    </xf>
    <xf numFmtId="0" fontId="2" fillId="2" borderId="9" xfId="4" applyFill="1" applyBorder="1" applyAlignment="1">
      <alignment horizontal="center"/>
    </xf>
    <xf numFmtId="0" fontId="2" fillId="2" borderId="0" xfId="4" applyFill="1" applyBorder="1" applyAlignment="1">
      <alignment horizontal="center"/>
    </xf>
    <xf numFmtId="0" fontId="9" fillId="2" borderId="4" xfId="4" applyFont="1" applyFill="1" applyBorder="1"/>
    <xf numFmtId="0" fontId="2" fillId="2" borderId="15" xfId="4" applyFill="1" applyBorder="1" applyAlignment="1">
      <alignment horizontal="center"/>
    </xf>
    <xf numFmtId="3" fontId="2" fillId="2" borderId="12" xfId="4" applyNumberFormat="1" applyFill="1" applyBorder="1"/>
    <xf numFmtId="0" fontId="9" fillId="2" borderId="13" xfId="4" applyFont="1" applyFill="1" applyBorder="1"/>
    <xf numFmtId="0" fontId="9" fillId="2" borderId="10" xfId="4" applyFont="1" applyFill="1" applyBorder="1"/>
    <xf numFmtId="0" fontId="7" fillId="4" borderId="6" xfId="4" applyFont="1" applyFill="1" applyBorder="1"/>
    <xf numFmtId="0" fontId="2" fillId="4" borderId="8" xfId="4" applyFill="1" applyBorder="1"/>
    <xf numFmtId="0" fontId="2" fillId="4" borderId="14" xfId="4" applyFill="1" applyBorder="1" applyAlignment="1">
      <alignment horizontal="center"/>
    </xf>
    <xf numFmtId="3" fontId="7" fillId="4" borderId="12" xfId="4" applyNumberFormat="1" applyFont="1" applyFill="1" applyBorder="1"/>
    <xf numFmtId="0" fontId="7" fillId="4" borderId="13" xfId="4" applyFont="1" applyFill="1" applyBorder="1"/>
    <xf numFmtId="0" fontId="2" fillId="2" borderId="0" xfId="4" applyFill="1" applyBorder="1"/>
    <xf numFmtId="3" fontId="2" fillId="2" borderId="2" xfId="4" applyNumberFormat="1" applyFill="1" applyBorder="1"/>
    <xf numFmtId="0" fontId="2" fillId="2" borderId="11" xfId="4" quotePrefix="1" applyFill="1" applyBorder="1" applyAlignment="1">
      <alignment horizontal="center"/>
    </xf>
    <xf numFmtId="0" fontId="9" fillId="2" borderId="0" xfId="4" applyFont="1" applyFill="1"/>
    <xf numFmtId="0" fontId="7" fillId="4" borderId="15" xfId="4" quotePrefix="1" applyFont="1" applyFill="1" applyBorder="1" applyAlignment="1">
      <alignment horizontal="center"/>
    </xf>
    <xf numFmtId="0" fontId="7" fillId="4" borderId="7" xfId="4" applyFont="1" applyFill="1" applyBorder="1"/>
    <xf numFmtId="0" fontId="7" fillId="4" borderId="8" xfId="4" applyFont="1" applyFill="1" applyBorder="1"/>
    <xf numFmtId="0" fontId="2" fillId="2" borderId="0" xfId="5" applyFill="1" applyAlignment="1">
      <alignment horizontal="centerContinuous"/>
    </xf>
    <xf numFmtId="0" fontId="2" fillId="2" borderId="0" xfId="5" applyFill="1"/>
    <xf numFmtId="0" fontId="2" fillId="2" borderId="0" xfId="5" applyFill="1" applyAlignment="1">
      <alignment horizontal="right"/>
    </xf>
    <xf numFmtId="0" fontId="2" fillId="2" borderId="1" xfId="5" applyFill="1" applyBorder="1"/>
    <xf numFmtId="0" fontId="2" fillId="2" borderId="1" xfId="5" applyFill="1" applyBorder="1" applyAlignment="1">
      <alignment horizontal="center"/>
    </xf>
    <xf numFmtId="0" fontId="2" fillId="2" borderId="2" xfId="5" applyFill="1" applyBorder="1"/>
    <xf numFmtId="0" fontId="2" fillId="2" borderId="4" xfId="5" applyFill="1" applyBorder="1"/>
    <xf numFmtId="0" fontId="2" fillId="2" borderId="2" xfId="5" applyFill="1" applyBorder="1" applyAlignment="1">
      <alignment horizontal="centerContinuous"/>
    </xf>
    <xf numFmtId="0" fontId="2" fillId="2" borderId="5" xfId="5" applyFill="1" applyBorder="1" applyAlignment="1">
      <alignment horizontal="center"/>
    </xf>
    <xf numFmtId="0" fontId="2" fillId="2" borderId="5" xfId="5" applyFill="1" applyBorder="1" applyAlignment="1">
      <alignment horizontal="centerContinuous"/>
    </xf>
    <xf numFmtId="0" fontId="2" fillId="2" borderId="9" xfId="5" applyFill="1" applyBorder="1"/>
    <xf numFmtId="0" fontId="2" fillId="2" borderId="10" xfId="5" applyFill="1" applyBorder="1"/>
    <xf numFmtId="0" fontId="2" fillId="2" borderId="9" xfId="5" applyFill="1" applyBorder="1" applyAlignment="1">
      <alignment horizontal="centerContinuous"/>
    </xf>
    <xf numFmtId="0" fontId="2" fillId="2" borderId="11" xfId="5" applyFill="1" applyBorder="1" applyAlignment="1">
      <alignment horizontal="center"/>
    </xf>
    <xf numFmtId="0" fontId="2" fillId="2" borderId="10" xfId="5" applyFill="1" applyBorder="1" applyAlignment="1">
      <alignment horizontal="center"/>
    </xf>
    <xf numFmtId="0" fontId="2" fillId="2" borderId="15" xfId="5" applyFill="1" applyBorder="1" applyAlignment="1">
      <alignment horizontal="center"/>
    </xf>
    <xf numFmtId="0" fontId="2" fillId="2" borderId="12" xfId="5" applyFill="1" applyBorder="1"/>
    <xf numFmtId="0" fontId="2" fillId="2" borderId="13" xfId="5" applyFill="1" applyBorder="1"/>
    <xf numFmtId="0" fontId="2" fillId="2" borderId="6" xfId="5" applyFill="1" applyBorder="1" applyAlignment="1">
      <alignment horizontal="centerContinuous"/>
    </xf>
    <xf numFmtId="0" fontId="2" fillId="2" borderId="14" xfId="5" applyFill="1" applyBorder="1" applyAlignment="1">
      <alignment horizontal="center"/>
    </xf>
    <xf numFmtId="0" fontId="2" fillId="2" borderId="2" xfId="5" applyFill="1" applyBorder="1" applyAlignment="1">
      <alignment horizontal="center"/>
    </xf>
    <xf numFmtId="0" fontId="7" fillId="4" borderId="6" xfId="5" applyFont="1" applyFill="1" applyBorder="1"/>
    <xf numFmtId="0" fontId="2" fillId="4" borderId="8" xfId="5" applyFill="1" applyBorder="1"/>
    <xf numFmtId="0" fontId="2" fillId="4" borderId="14" xfId="5" applyFill="1" applyBorder="1" applyAlignment="1">
      <alignment horizontal="center"/>
    </xf>
    <xf numFmtId="17" fontId="6" fillId="2" borderId="0" xfId="0" applyNumberFormat="1" applyFont="1" applyFill="1" applyAlignment="1">
      <alignment horizontal="centerContinuous"/>
    </xf>
    <xf numFmtId="0" fontId="0" fillId="2" borderId="3" xfId="0" applyFill="1" applyBorder="1" applyAlignment="1">
      <alignment horizontal="right"/>
    </xf>
    <xf numFmtId="0" fontId="0" fillId="2" borderId="10" xfId="0" quotePrefix="1" applyFill="1" applyBorder="1" applyAlignment="1">
      <alignment horizontal="center"/>
    </xf>
    <xf numFmtId="3" fontId="0" fillId="2" borderId="15" xfId="0" applyNumberFormat="1" applyFill="1" applyBorder="1" applyAlignment="1">
      <alignment horizontal="right"/>
    </xf>
    <xf numFmtId="3" fontId="0" fillId="2" borderId="11" xfId="0" applyNumberFormat="1" applyFill="1" applyBorder="1" applyAlignment="1">
      <alignment horizontal="right"/>
    </xf>
    <xf numFmtId="3" fontId="0" fillId="2" borderId="5" xfId="0" applyNumberFormat="1" applyFill="1" applyBorder="1" applyAlignment="1">
      <alignment horizontal="right"/>
    </xf>
    <xf numFmtId="3" fontId="0" fillId="2" borderId="14" xfId="0" applyNumberFormat="1" applyFill="1" applyBorder="1" applyAlignment="1">
      <alignment horizontal="right"/>
    </xf>
    <xf numFmtId="0" fontId="0" fillId="2" borderId="5" xfId="0" applyFill="1" applyBorder="1"/>
    <xf numFmtId="0" fontId="0" fillId="2" borderId="2" xfId="0" applyFill="1" applyBorder="1" applyAlignment="1">
      <alignment horizontal="right"/>
    </xf>
    <xf numFmtId="0" fontId="0" fillId="2" borderId="5" xfId="0" applyFill="1" applyBorder="1" applyAlignment="1">
      <alignment horizontal="right"/>
    </xf>
    <xf numFmtId="3" fontId="0" fillId="2" borderId="12" xfId="0" applyNumberFormat="1" applyFill="1" applyBorder="1" applyAlignment="1">
      <alignment horizontal="right"/>
    </xf>
    <xf numFmtId="0" fontId="0" fillId="4" borderId="7" xfId="0" applyFill="1" applyBorder="1"/>
    <xf numFmtId="3" fontId="7" fillId="4" borderId="12" xfId="0" applyNumberFormat="1" applyFont="1" applyFill="1" applyBorder="1" applyAlignment="1">
      <alignment horizontal="right"/>
    </xf>
    <xf numFmtId="3" fontId="7" fillId="4" borderId="15" xfId="0" applyNumberFormat="1" applyFont="1" applyFill="1" applyBorder="1" applyAlignment="1">
      <alignment horizontal="right"/>
    </xf>
    <xf numFmtId="0" fontId="0" fillId="2" borderId="11" xfId="0" applyFill="1" applyBorder="1" applyAlignment="1">
      <alignment horizontal="centerContinuous"/>
    </xf>
    <xf numFmtId="0" fontId="0" fillId="2" borderId="15" xfId="0" applyFill="1" applyBorder="1" applyAlignment="1">
      <alignment horizontal="centerContinuous"/>
    </xf>
    <xf numFmtId="0" fontId="0" fillId="2" borderId="7" xfId="0" applyFill="1" applyBorder="1"/>
    <xf numFmtId="0" fontId="0" fillId="2" borderId="11" xfId="0" applyFill="1" applyBorder="1" applyAlignment="1">
      <alignment horizontal="right"/>
    </xf>
    <xf numFmtId="0" fontId="0" fillId="2" borderId="6" xfId="0" applyFill="1" applyBorder="1"/>
    <xf numFmtId="0" fontId="0" fillId="2" borderId="5" xfId="0" quotePrefix="1" applyFill="1" applyBorder="1" applyAlignment="1">
      <alignment horizontal="center"/>
    </xf>
    <xf numFmtId="3" fontId="0" fillId="2" borderId="5" xfId="0" applyNumberFormat="1" applyFill="1" applyBorder="1"/>
    <xf numFmtId="3" fontId="0" fillId="2" borderId="14" xfId="0" applyNumberFormat="1" applyFill="1" applyBorder="1"/>
    <xf numFmtId="3" fontId="0" fillId="2" borderId="6" xfId="0" applyNumberFormat="1" applyFill="1" applyBorder="1" applyAlignment="1">
      <alignment horizontal="centerContinuous"/>
    </xf>
    <xf numFmtId="3" fontId="0" fillId="2" borderId="8" xfId="0" applyNumberFormat="1" applyFill="1" applyBorder="1" applyAlignment="1">
      <alignment horizontal="centerContinuous"/>
    </xf>
    <xf numFmtId="0" fontId="0" fillId="2" borderId="11" xfId="0" applyFill="1" applyBorder="1"/>
    <xf numFmtId="0" fontId="0" fillId="2" borderId="15" xfId="0" applyFill="1" applyBorder="1"/>
    <xf numFmtId="0" fontId="7" fillId="4" borderId="5" xfId="0" quotePrefix="1" applyFont="1" applyFill="1" applyBorder="1" applyAlignment="1">
      <alignment horizontal="center"/>
    </xf>
    <xf numFmtId="0" fontId="0" fillId="2" borderId="14" xfId="0" quotePrefix="1" applyFill="1" applyBorder="1" applyAlignment="1">
      <alignment horizontal="center"/>
    </xf>
    <xf numFmtId="0" fontId="0" fillId="4" borderId="14" xfId="0" quotePrefix="1" applyFill="1" applyBorder="1" applyAlignment="1">
      <alignment horizontal="center"/>
    </xf>
    <xf numFmtId="0" fontId="0" fillId="2" borderId="0" xfId="0" quotePrefix="1" applyFill="1" applyBorder="1"/>
    <xf numFmtId="0" fontId="0" fillId="2" borderId="3" xfId="0" quotePrefix="1" applyFill="1" applyBorder="1"/>
    <xf numFmtId="3" fontId="0" fillId="2" borderId="0" xfId="0" applyNumberFormat="1" applyFill="1" applyAlignment="1">
      <alignment horizontal="right"/>
    </xf>
    <xf numFmtId="3" fontId="2" fillId="2" borderId="0" xfId="2" applyNumberFormat="1" applyFill="1" applyBorder="1" applyAlignment="1">
      <alignment horizontal="centerContinuous"/>
    </xf>
    <xf numFmtId="0" fontId="2" fillId="2" borderId="0" xfId="2" applyFill="1" applyAlignment="1">
      <alignment horizontal="centerContinuous"/>
    </xf>
    <xf numFmtId="0" fontId="1" fillId="2" borderId="0" xfId="2" applyFont="1" applyFill="1" applyAlignment="1">
      <alignment horizontal="centerContinuous"/>
    </xf>
    <xf numFmtId="0" fontId="2" fillId="2" borderId="0" xfId="2" applyFill="1"/>
    <xf numFmtId="0" fontId="2" fillId="2" borderId="0" xfId="2" applyFont="1" applyFill="1"/>
    <xf numFmtId="3" fontId="2" fillId="2" borderId="0" xfId="2" applyNumberFormat="1" applyFill="1" applyBorder="1"/>
    <xf numFmtId="165" fontId="8" fillId="2" borderId="0" xfId="2" quotePrefix="1" applyNumberFormat="1" applyFont="1" applyFill="1" applyAlignment="1">
      <alignment horizontal="center"/>
    </xf>
    <xf numFmtId="0" fontId="1" fillId="2" borderId="0" xfId="2" applyFont="1" applyFill="1" applyAlignment="1">
      <alignment horizontal="center"/>
    </xf>
    <xf numFmtId="0" fontId="2" fillId="2" borderId="0" xfId="2" applyFill="1" applyAlignment="1">
      <alignment horizontal="right"/>
    </xf>
    <xf numFmtId="0" fontId="2" fillId="2" borderId="1" xfId="2" applyFill="1" applyBorder="1"/>
    <xf numFmtId="0" fontId="2" fillId="2" borderId="1" xfId="2" applyFill="1" applyBorder="1" applyAlignment="1">
      <alignment horizontal="center"/>
    </xf>
    <xf numFmtId="0" fontId="2" fillId="2" borderId="2" xfId="2" applyFill="1" applyBorder="1"/>
    <xf numFmtId="0" fontId="2" fillId="2" borderId="4" xfId="2" applyFill="1" applyBorder="1"/>
    <xf numFmtId="0" fontId="2" fillId="2" borderId="5" xfId="2" applyFill="1" applyBorder="1" applyAlignment="1">
      <alignment horizontal="center"/>
    </xf>
    <xf numFmtId="0" fontId="2" fillId="2" borderId="5" xfId="2" applyFill="1" applyBorder="1"/>
    <xf numFmtId="0" fontId="2" fillId="2" borderId="9" xfId="2" applyFill="1" applyBorder="1"/>
    <xf numFmtId="0" fontId="2" fillId="2" borderId="10" xfId="2" applyFill="1" applyBorder="1"/>
    <xf numFmtId="0" fontId="2" fillId="2" borderId="11" xfId="2" applyFill="1" applyBorder="1" applyAlignment="1">
      <alignment horizontal="center"/>
    </xf>
    <xf numFmtId="0" fontId="2" fillId="2" borderId="15" xfId="2" applyFill="1" applyBorder="1" applyAlignment="1">
      <alignment horizontal="center"/>
    </xf>
    <xf numFmtId="0" fontId="2" fillId="2" borderId="12" xfId="2" applyFill="1" applyBorder="1"/>
    <xf numFmtId="0" fontId="2" fillId="2" borderId="13" xfId="2" applyFill="1" applyBorder="1"/>
    <xf numFmtId="0" fontId="2" fillId="2" borderId="15" xfId="2" quotePrefix="1" applyFill="1" applyBorder="1" applyAlignment="1">
      <alignment horizontal="center"/>
    </xf>
    <xf numFmtId="0" fontId="2" fillId="2" borderId="14" xfId="2" applyFill="1" applyBorder="1" applyAlignment="1">
      <alignment horizontal="center"/>
    </xf>
    <xf numFmtId="0" fontId="2" fillId="2" borderId="5" xfId="2" quotePrefix="1" applyFill="1" applyBorder="1" applyAlignment="1">
      <alignment horizontal="center"/>
    </xf>
    <xf numFmtId="3" fontId="2" fillId="2" borderId="11" xfId="2" applyNumberFormat="1" applyFill="1" applyBorder="1"/>
    <xf numFmtId="3" fontId="2" fillId="2" borderId="5" xfId="2" applyNumberFormat="1" applyFill="1" applyBorder="1"/>
    <xf numFmtId="3" fontId="2" fillId="2" borderId="15" xfId="2" applyNumberFormat="1" applyFill="1" applyBorder="1"/>
    <xf numFmtId="3" fontId="2" fillId="2" borderId="14" xfId="2" applyNumberFormat="1" applyFill="1" applyBorder="1"/>
    <xf numFmtId="0" fontId="2" fillId="2" borderId="15" xfId="2" applyFill="1" applyBorder="1" applyAlignment="1">
      <alignment horizontal="centerContinuous"/>
    </xf>
    <xf numFmtId="0" fontId="2" fillId="2" borderId="11" xfId="2" quotePrefix="1" applyFill="1" applyBorder="1" applyAlignment="1">
      <alignment horizontal="center"/>
    </xf>
    <xf numFmtId="3" fontId="2" fillId="2" borderId="6" xfId="2" applyNumberFormat="1" applyFill="1" applyBorder="1" applyAlignment="1">
      <alignment horizontal="centerContinuous"/>
    </xf>
    <xf numFmtId="3" fontId="2" fillId="2" borderId="8" xfId="2" applyNumberFormat="1" applyFill="1" applyBorder="1" applyAlignment="1">
      <alignment horizontal="centerContinuous"/>
    </xf>
    <xf numFmtId="0" fontId="2" fillId="2" borderId="11" xfId="2" applyFill="1" applyBorder="1"/>
    <xf numFmtId="0" fontId="2" fillId="2" borderId="15" xfId="2" applyFill="1" applyBorder="1"/>
    <xf numFmtId="0" fontId="2" fillId="2" borderId="6" xfId="2" applyFill="1" applyBorder="1"/>
    <xf numFmtId="0" fontId="7" fillId="4" borderId="5" xfId="2" quotePrefix="1" applyFont="1" applyFill="1" applyBorder="1" applyAlignment="1">
      <alignment horizontal="center"/>
    </xf>
    <xf numFmtId="0" fontId="7" fillId="4" borderId="6" xfId="2" applyFont="1" applyFill="1" applyBorder="1"/>
    <xf numFmtId="0" fontId="7" fillId="4" borderId="14" xfId="2" quotePrefix="1" applyFont="1" applyFill="1" applyBorder="1" applyAlignment="1">
      <alignment horizontal="center"/>
    </xf>
    <xf numFmtId="3" fontId="7" fillId="4" borderId="14" xfId="2" applyNumberFormat="1" applyFont="1" applyFill="1" applyBorder="1"/>
    <xf numFmtId="0" fontId="2" fillId="2" borderId="14" xfId="2" quotePrefix="1" applyFill="1" applyBorder="1" applyAlignment="1">
      <alignment horizontal="center"/>
    </xf>
    <xf numFmtId="3" fontId="2" fillId="2" borderId="0" xfId="2" applyNumberFormat="1" applyFill="1"/>
    <xf numFmtId="0" fontId="2" fillId="4" borderId="14" xfId="2" quotePrefix="1" applyFill="1" applyBorder="1" applyAlignment="1">
      <alignment horizontal="center"/>
    </xf>
    <xf numFmtId="166" fontId="0" fillId="2" borderId="0" xfId="0" applyNumberFormat="1" applyFill="1" applyBorder="1"/>
    <xf numFmtId="165" fontId="6" fillId="2" borderId="0" xfId="0" quotePrefix="1" applyNumberFormat="1" applyFont="1" applyFill="1" applyAlignment="1">
      <alignment horizontal="centerContinuous"/>
    </xf>
    <xf numFmtId="166" fontId="0" fillId="2" borderId="15" xfId="0" applyNumberFormat="1" applyFill="1" applyBorder="1" applyAlignment="1">
      <alignment horizontal="right"/>
    </xf>
    <xf numFmtId="166" fontId="0" fillId="2" borderId="10" xfId="0" applyNumberFormat="1" applyFill="1" applyBorder="1" applyAlignment="1">
      <alignment horizontal="right"/>
    </xf>
    <xf numFmtId="166" fontId="7" fillId="4" borderId="15" xfId="0" applyNumberFormat="1" applyFont="1" applyFill="1" applyBorder="1" applyAlignment="1">
      <alignment horizontal="right"/>
    </xf>
    <xf numFmtId="3" fontId="2" fillId="0" borderId="15" xfId="0" applyNumberFormat="1" applyFont="1" applyFill="1" applyBorder="1"/>
    <xf numFmtId="3" fontId="2" fillId="0" borderId="13" xfId="0" applyNumberFormat="1" applyFont="1" applyFill="1" applyBorder="1"/>
    <xf numFmtId="3" fontId="2" fillId="2" borderId="13" xfId="0" applyNumberFormat="1" applyFont="1" applyFill="1" applyBorder="1"/>
    <xf numFmtId="3" fontId="2" fillId="2" borderId="0" xfId="0" applyNumberFormat="1" applyFont="1" applyFill="1" applyAlignment="1">
      <alignment horizontal="right"/>
    </xf>
    <xf numFmtId="3" fontId="2" fillId="2" borderId="1" xfId="0" applyNumberFormat="1" applyFont="1" applyFill="1" applyBorder="1" applyAlignment="1">
      <alignment horizontal="right"/>
    </xf>
    <xf numFmtId="3" fontId="2" fillId="4" borderId="5" xfId="0" applyNumberFormat="1" applyFont="1" applyFill="1" applyBorder="1" applyAlignment="1">
      <alignment horizontal="right"/>
    </xf>
    <xf numFmtId="0" fontId="2" fillId="4" borderId="5" xfId="0" applyFont="1" applyFill="1" applyBorder="1" applyAlignment="1">
      <alignment horizontal="right"/>
    </xf>
    <xf numFmtId="3" fontId="7" fillId="4" borderId="11" xfId="0" applyNumberFormat="1" applyFont="1" applyFill="1" applyBorder="1" applyAlignment="1">
      <alignment horizontal="right"/>
    </xf>
    <xf numFmtId="166" fontId="7" fillId="4" borderId="11" xfId="0" applyNumberFormat="1" applyFont="1" applyFill="1" applyBorder="1" applyAlignment="1">
      <alignment horizontal="right"/>
    </xf>
    <xf numFmtId="3" fontId="2" fillId="4" borderId="15" xfId="0" applyNumberFormat="1" applyFont="1" applyFill="1" applyBorder="1" applyAlignment="1">
      <alignment horizontal="right"/>
    </xf>
    <xf numFmtId="3" fontId="2" fillId="4" borderId="11" xfId="0" applyNumberFormat="1" applyFont="1" applyFill="1" applyBorder="1" applyAlignment="1">
      <alignment horizontal="right"/>
    </xf>
    <xf numFmtId="3" fontId="2" fillId="4" borderId="0" xfId="0" applyNumberFormat="1" applyFont="1" applyFill="1" applyAlignment="1">
      <alignment horizontal="right"/>
    </xf>
    <xf numFmtId="3" fontId="7" fillId="4" borderId="8" xfId="0" applyNumberFormat="1" applyFont="1" applyFill="1" applyBorder="1"/>
    <xf numFmtId="3" fontId="0" fillId="2" borderId="1" xfId="0" applyNumberFormat="1" applyFill="1" applyBorder="1" applyAlignment="1">
      <alignment horizontal="right"/>
    </xf>
    <xf numFmtId="3" fontId="0" fillId="2" borderId="7" xfId="0" applyNumberFormat="1" applyFill="1" applyBorder="1" applyAlignment="1">
      <alignment horizontal="right"/>
    </xf>
    <xf numFmtId="3" fontId="7" fillId="4" borderId="7" xfId="0" applyNumberFormat="1" applyFont="1" applyFill="1" applyBorder="1" applyAlignment="1">
      <alignment horizontal="right"/>
    </xf>
    <xf numFmtId="166" fontId="7" fillId="4" borderId="13" xfId="0" applyNumberFormat="1" applyFont="1" applyFill="1" applyBorder="1" applyAlignment="1">
      <alignment horizontal="right"/>
    </xf>
    <xf numFmtId="166" fontId="0" fillId="2" borderId="13" xfId="0" applyNumberFormat="1" applyFill="1" applyBorder="1" applyAlignment="1">
      <alignment horizontal="right"/>
    </xf>
    <xf numFmtId="164" fontId="0" fillId="2" borderId="0" xfId="0" applyNumberFormat="1" applyFill="1"/>
    <xf numFmtId="4" fontId="0" fillId="2" borderId="15" xfId="0" applyNumberFormat="1" applyFill="1" applyBorder="1" applyAlignment="1">
      <alignment horizontal="right"/>
    </xf>
    <xf numFmtId="4" fontId="7" fillId="4" borderId="14" xfId="0" applyNumberFormat="1" applyFont="1" applyFill="1" applyBorder="1" applyAlignment="1">
      <alignment horizontal="right"/>
    </xf>
    <xf numFmtId="3" fontId="7" fillId="4" borderId="15" xfId="3" applyNumberFormat="1" applyFont="1" applyFill="1" applyBorder="1"/>
    <xf numFmtId="0" fontId="12" fillId="2" borderId="0" xfId="6" applyFont="1" applyFill="1" applyAlignment="1">
      <alignment horizontal="centerContinuous"/>
    </xf>
    <xf numFmtId="165" fontId="6" fillId="2" borderId="0" xfId="0" applyNumberFormat="1" applyFont="1" applyFill="1" applyAlignment="1">
      <alignment horizontal="centerContinuous"/>
    </xf>
    <xf numFmtId="166" fontId="0" fillId="2" borderId="15" xfId="0" quotePrefix="1" applyNumberFormat="1" applyFill="1" applyBorder="1" applyAlignment="1">
      <alignment horizontal="right"/>
    </xf>
    <xf numFmtId="166" fontId="0" fillId="2" borderId="11" xfId="0" quotePrefix="1" applyNumberFormat="1" applyFill="1" applyBorder="1" applyAlignment="1">
      <alignment horizontal="right"/>
    </xf>
    <xf numFmtId="166" fontId="7" fillId="4" borderId="18" xfId="0" applyNumberFormat="1" applyFont="1" applyFill="1" applyBorder="1" applyAlignment="1">
      <alignment horizontal="right"/>
    </xf>
    <xf numFmtId="166" fontId="7" fillId="4" borderId="14" xfId="0" applyNumberFormat="1" applyFont="1" applyFill="1" applyBorder="1" applyAlignment="1">
      <alignment horizontal="right"/>
    </xf>
    <xf numFmtId="0" fontId="2" fillId="2" borderId="15" xfId="2" applyFont="1" applyFill="1" applyBorder="1" applyAlignment="1">
      <alignment horizontal="center"/>
    </xf>
    <xf numFmtId="0" fontId="13" fillId="2" borderId="0" xfId="0" applyFont="1" applyFill="1" applyAlignment="1">
      <alignment horizontal="left"/>
    </xf>
    <xf numFmtId="0" fontId="13" fillId="2" borderId="0" xfId="0" applyFont="1" applyFill="1" applyAlignment="1">
      <alignment horizontal="center"/>
    </xf>
    <xf numFmtId="0" fontId="13" fillId="2" borderId="0" xfId="0" applyFont="1" applyFill="1" applyAlignment="1">
      <alignment horizontal="right"/>
    </xf>
    <xf numFmtId="0" fontId="2" fillId="2" borderId="0" xfId="2" applyFont="1" applyFill="1" applyAlignment="1">
      <alignment horizontal="center"/>
    </xf>
    <xf numFmtId="0" fontId="2" fillId="2" borderId="5" xfId="2" applyFont="1" applyFill="1" applyBorder="1" applyAlignment="1">
      <alignment horizontal="center"/>
    </xf>
    <xf numFmtId="0" fontId="9" fillId="2" borderId="0" xfId="0" applyFont="1" applyFill="1" applyBorder="1"/>
    <xf numFmtId="166" fontId="0" fillId="2" borderId="0" xfId="0" applyNumberFormat="1" applyFill="1" applyBorder="1" applyAlignment="1">
      <alignment horizontal="right"/>
    </xf>
    <xf numFmtId="0" fontId="14" fillId="2" borderId="0" xfId="6" applyFont="1" applyFill="1" applyAlignment="1">
      <alignment horizontal="centerContinuous"/>
    </xf>
    <xf numFmtId="0" fontId="15" fillId="2" borderId="0" xfId="6" applyFont="1" applyFill="1" applyAlignment="1">
      <alignment horizontal="centerContinuous"/>
    </xf>
    <xf numFmtId="0" fontId="2" fillId="2" borderId="2" xfId="2" applyFont="1" applyFill="1" applyBorder="1"/>
    <xf numFmtId="0" fontId="16" fillId="2" borderId="0" xfId="6" applyFont="1" applyFill="1" applyAlignment="1">
      <alignment horizontal="centerContinuous"/>
    </xf>
    <xf numFmtId="0" fontId="17" fillId="2" borderId="0" xfId="6" applyFont="1" applyFill="1"/>
    <xf numFmtId="0" fontId="2" fillId="2" borderId="11" xfId="2" applyFont="1" applyFill="1" applyBorder="1" applyAlignment="1">
      <alignment horizontal="centerContinuous"/>
    </xf>
    <xf numFmtId="0" fontId="2" fillId="2" borderId="11" xfId="2" applyFont="1" applyFill="1" applyBorder="1" applyAlignment="1">
      <alignment horizontal="center"/>
    </xf>
    <xf numFmtId="0" fontId="2" fillId="2" borderId="14" xfId="2" applyFont="1" applyFill="1" applyBorder="1" applyAlignment="1">
      <alignment horizontal="center"/>
    </xf>
    <xf numFmtId="0" fontId="18" fillId="2" borderId="0" xfId="0" applyFont="1" applyFill="1"/>
    <xf numFmtId="0" fontId="18" fillId="0" borderId="0" xfId="0" applyFont="1"/>
    <xf numFmtId="0" fontId="8" fillId="2" borderId="0" xfId="0" applyFont="1" applyFill="1" applyAlignment="1">
      <alignment horizontal="right"/>
    </xf>
    <xf numFmtId="0" fontId="18" fillId="2" borderId="1" xfId="0" applyFont="1" applyFill="1" applyBorder="1"/>
    <xf numFmtId="0" fontId="18" fillId="2" borderId="1" xfId="0" applyFont="1" applyFill="1" applyBorder="1" applyAlignment="1">
      <alignment horizontal="center"/>
    </xf>
    <xf numFmtId="0" fontId="18" fillId="2" borderId="2" xfId="0" applyFont="1" applyFill="1" applyBorder="1"/>
    <xf numFmtId="0" fontId="18" fillId="2" borderId="3" xfId="0" applyFont="1" applyFill="1" applyBorder="1"/>
    <xf numFmtId="0" fontId="18" fillId="2" borderId="4" xfId="0" applyFont="1" applyFill="1" applyBorder="1"/>
    <xf numFmtId="0" fontId="18" fillId="2" borderId="2" xfId="0" applyFont="1" applyFill="1" applyBorder="1" applyAlignment="1">
      <alignment horizontal="center"/>
    </xf>
    <xf numFmtId="0" fontId="18" fillId="2" borderId="5" xfId="0" applyFont="1" applyFill="1" applyBorder="1" applyAlignment="1">
      <alignment horizontal="center"/>
    </xf>
    <xf numFmtId="0" fontId="18" fillId="2" borderId="4" xfId="0" applyFont="1" applyFill="1" applyBorder="1" applyAlignment="1">
      <alignment horizontal="center"/>
    </xf>
    <xf numFmtId="0" fontId="18" fillId="2" borderId="6" xfId="0" applyFont="1" applyFill="1" applyBorder="1" applyAlignment="1">
      <alignment horizontal="centerContinuous"/>
    </xf>
    <xf numFmtId="0" fontId="18" fillId="2" borderId="7" xfId="0" applyFont="1" applyFill="1" applyBorder="1" applyAlignment="1">
      <alignment horizontal="centerContinuous"/>
    </xf>
    <xf numFmtId="0" fontId="18" fillId="2" borderId="8" xfId="0" applyFont="1" applyFill="1" applyBorder="1" applyAlignment="1">
      <alignment horizontal="centerContinuous"/>
    </xf>
    <xf numFmtId="0" fontId="18" fillId="2" borderId="9" xfId="0" applyFont="1" applyFill="1" applyBorder="1"/>
    <xf numFmtId="0" fontId="18" fillId="2" borderId="10" xfId="0" applyFont="1" applyFill="1" applyBorder="1"/>
    <xf numFmtId="0" fontId="18" fillId="2" borderId="9" xfId="0" applyFont="1" applyFill="1" applyBorder="1" applyAlignment="1">
      <alignment horizontal="centerContinuous"/>
    </xf>
    <xf numFmtId="0" fontId="18" fillId="2" borderId="11" xfId="0" applyFont="1" applyFill="1" applyBorder="1" applyAlignment="1">
      <alignment horizontal="center"/>
    </xf>
    <xf numFmtId="0" fontId="18" fillId="2" borderId="10" xfId="0" applyFont="1" applyFill="1" applyBorder="1" applyAlignment="1">
      <alignment horizontal="center"/>
    </xf>
    <xf numFmtId="0" fontId="18" fillId="2" borderId="2" xfId="0" applyFont="1" applyFill="1" applyBorder="1" applyAlignment="1">
      <alignment horizontal="centerContinuous"/>
    </xf>
    <xf numFmtId="0" fontId="18" fillId="2" borderId="9" xfId="0" applyFont="1" applyFill="1" applyBorder="1" applyAlignment="1">
      <alignment horizontal="center"/>
    </xf>
    <xf numFmtId="0" fontId="18" fillId="2" borderId="12" xfId="0" applyFont="1" applyFill="1" applyBorder="1" applyAlignment="1">
      <alignment horizontal="center"/>
    </xf>
    <xf numFmtId="0" fontId="19" fillId="4" borderId="6" xfId="0" applyFont="1" applyFill="1" applyBorder="1"/>
    <xf numFmtId="0" fontId="18" fillId="4" borderId="7" xfId="0" applyFont="1" applyFill="1" applyBorder="1"/>
    <xf numFmtId="0" fontId="18" fillId="4" borderId="8" xfId="0" applyFont="1" applyFill="1" applyBorder="1"/>
    <xf numFmtId="0" fontId="18" fillId="4" borderId="6" xfId="0" applyFont="1" applyFill="1" applyBorder="1" applyAlignment="1">
      <alignment horizontal="center"/>
    </xf>
    <xf numFmtId="0" fontId="18" fillId="4" borderId="14" xfId="0" applyFont="1" applyFill="1" applyBorder="1" applyAlignment="1">
      <alignment horizontal="center"/>
    </xf>
    <xf numFmtId="0" fontId="18" fillId="4" borderId="8" xfId="0" applyFont="1" applyFill="1" applyBorder="1" applyAlignment="1">
      <alignment horizontal="center"/>
    </xf>
    <xf numFmtId="0" fontId="18" fillId="4" borderId="6" xfId="0" applyFont="1" applyFill="1" applyBorder="1" applyAlignment="1">
      <alignment horizontal="centerContinuous"/>
    </xf>
    <xf numFmtId="0" fontId="18" fillId="2" borderId="14" xfId="0" applyFont="1" applyFill="1" applyBorder="1" applyAlignment="1">
      <alignment horizontal="center"/>
    </xf>
    <xf numFmtId="0" fontId="20" fillId="2" borderId="9" xfId="0" applyFont="1" applyFill="1" applyBorder="1"/>
    <xf numFmtId="0" fontId="20" fillId="2" borderId="8" xfId="0" applyFont="1" applyFill="1" applyBorder="1"/>
    <xf numFmtId="0" fontId="18" fillId="2" borderId="15" xfId="0" applyFont="1" applyFill="1" applyBorder="1" applyAlignment="1">
      <alignment horizontal="center"/>
    </xf>
    <xf numFmtId="0" fontId="20" fillId="2" borderId="12" xfId="0" applyFont="1" applyFill="1" applyBorder="1"/>
    <xf numFmtId="0" fontId="20" fillId="2" borderId="13" xfId="0" applyFont="1" applyFill="1" applyBorder="1"/>
    <xf numFmtId="0" fontId="18" fillId="2" borderId="8" xfId="0" applyFont="1" applyFill="1" applyBorder="1"/>
    <xf numFmtId="3" fontId="18" fillId="2" borderId="1" xfId="0" applyNumberFormat="1" applyFont="1" applyFill="1" applyBorder="1" applyAlignment="1">
      <alignment horizontal="right"/>
    </xf>
    <xf numFmtId="0" fontId="20" fillId="2" borderId="0" xfId="0" applyFont="1" applyFill="1" applyBorder="1"/>
    <xf numFmtId="0" fontId="18" fillId="2" borderId="12" xfId="0" applyFont="1" applyFill="1" applyBorder="1"/>
    <xf numFmtId="0" fontId="20" fillId="2" borderId="0" xfId="0" applyFont="1" applyFill="1"/>
    <xf numFmtId="0" fontId="20" fillId="2" borderId="0" xfId="0" quotePrefix="1" applyFont="1" applyFill="1"/>
    <xf numFmtId="165" fontId="19" fillId="2" borderId="0" xfId="0" quotePrefix="1" applyNumberFormat="1" applyFont="1" applyFill="1" applyAlignment="1">
      <alignment horizontal="centerContinuous"/>
    </xf>
    <xf numFmtId="0" fontId="18" fillId="2" borderId="0" xfId="0" applyFont="1" applyFill="1" applyAlignment="1">
      <alignment horizontal="centerContinuous"/>
    </xf>
    <xf numFmtId="0" fontId="18" fillId="2" borderId="0" xfId="0" quotePrefix="1" applyFont="1" applyFill="1"/>
    <xf numFmtId="3" fontId="18" fillId="2" borderId="14" xfId="0" applyNumberFormat="1" applyFont="1" applyFill="1" applyBorder="1" applyAlignment="1">
      <alignment horizontal="right"/>
    </xf>
    <xf numFmtId="3" fontId="18" fillId="2" borderId="14" xfId="0" quotePrefix="1" applyNumberFormat="1" applyFont="1" applyFill="1" applyBorder="1" applyAlignment="1">
      <alignment horizontal="right"/>
    </xf>
    <xf numFmtId="0" fontId="25" fillId="2" borderId="0" xfId="6" applyFont="1" applyFill="1"/>
    <xf numFmtId="0" fontId="26" fillId="2" borderId="0" xfId="6" applyFont="1" applyFill="1" applyAlignment="1">
      <alignment horizontal="left"/>
    </xf>
    <xf numFmtId="0" fontId="16" fillId="2" borderId="0" xfId="6" applyFont="1" applyFill="1"/>
    <xf numFmtId="0" fontId="24" fillId="2" borderId="0" xfId="6" applyFont="1" applyFill="1" applyAlignment="1">
      <alignment horizontal="center"/>
    </xf>
    <xf numFmtId="0" fontId="13" fillId="2" borderId="0" xfId="0" applyFont="1" applyFill="1"/>
    <xf numFmtId="3" fontId="13" fillId="2" borderId="0" xfId="0" applyNumberFormat="1" applyFont="1" applyFill="1"/>
    <xf numFmtId="3" fontId="13" fillId="2" borderId="0" xfId="0" applyNumberFormat="1" applyFont="1" applyFill="1" applyBorder="1"/>
    <xf numFmtId="0" fontId="29" fillId="2" borderId="0" xfId="0" applyFont="1" applyFill="1"/>
    <xf numFmtId="3" fontId="18" fillId="2" borderId="6" xfId="0" applyNumberFormat="1" applyFont="1" applyFill="1" applyBorder="1" applyAlignment="1"/>
    <xf numFmtId="3" fontId="18" fillId="2" borderId="14" xfId="0" applyNumberFormat="1" applyFont="1" applyFill="1" applyBorder="1" applyAlignment="1"/>
    <xf numFmtId="3" fontId="18" fillId="2" borderId="1" xfId="0" quotePrefix="1" applyNumberFormat="1" applyFont="1" applyFill="1" applyBorder="1" applyAlignment="1"/>
    <xf numFmtId="3" fontId="18" fillId="2" borderId="15" xfId="0" applyNumberFormat="1" applyFont="1" applyFill="1" applyBorder="1" applyAlignment="1"/>
    <xf numFmtId="3" fontId="18" fillId="2" borderId="1" xfId="0" applyNumberFormat="1" applyFont="1" applyFill="1" applyBorder="1" applyAlignment="1"/>
    <xf numFmtId="3" fontId="18" fillId="2" borderId="7" xfId="0" applyNumberFormat="1" applyFont="1" applyFill="1" applyBorder="1" applyAlignment="1"/>
    <xf numFmtId="166" fontId="18" fillId="2" borderId="15" xfId="0" applyNumberFormat="1" applyFont="1" applyFill="1" applyBorder="1" applyAlignment="1">
      <alignment horizontal="right"/>
    </xf>
    <xf numFmtId="0" fontId="30" fillId="2" borderId="0" xfId="0" applyFont="1" applyFill="1"/>
    <xf numFmtId="0" fontId="31" fillId="2" borderId="0" xfId="0" applyFont="1" applyFill="1"/>
    <xf numFmtId="3" fontId="30" fillId="2" borderId="0" xfId="0" applyNumberFormat="1" applyFont="1" applyFill="1" applyAlignment="1">
      <alignment horizontal="right"/>
    </xf>
    <xf numFmtId="3" fontId="30" fillId="2" borderId="0" xfId="0" applyNumberFormat="1" applyFont="1" applyFill="1"/>
    <xf numFmtId="3" fontId="31" fillId="2" borderId="0" xfId="0" applyNumberFormat="1" applyFont="1" applyFill="1" applyAlignment="1">
      <alignment horizontal="right"/>
    </xf>
    <xf numFmtId="0" fontId="3" fillId="2" borderId="0" xfId="6" applyFont="1" applyFill="1" applyAlignment="1">
      <alignment horizontal="right"/>
    </xf>
    <xf numFmtId="0" fontId="2" fillId="2" borderId="1" xfId="3" applyFont="1" applyFill="1" applyBorder="1"/>
    <xf numFmtId="0" fontId="9" fillId="2" borderId="0" xfId="0" applyFont="1" applyFill="1" applyAlignment="1">
      <alignment horizontal="left"/>
    </xf>
    <xf numFmtId="0" fontId="9" fillId="2" borderId="0" xfId="0" quotePrefix="1" applyFont="1" applyFill="1" applyAlignment="1">
      <alignment horizontal="center"/>
    </xf>
    <xf numFmtId="3" fontId="9" fillId="2" borderId="0" xfId="0" applyNumberFormat="1" applyFont="1" applyFill="1" applyAlignment="1"/>
    <xf numFmtId="0" fontId="0" fillId="2" borderId="0" xfId="3" applyFont="1" applyFill="1"/>
    <xf numFmtId="0" fontId="0" fillId="2" borderId="0" xfId="5" applyFont="1" applyFill="1"/>
    <xf numFmtId="0" fontId="0" fillId="2" borderId="0" xfId="2" applyFont="1" applyFill="1"/>
    <xf numFmtId="165" fontId="28" fillId="2" borderId="0" xfId="1" applyNumberFormat="1" applyFill="1" applyAlignment="1" applyProtection="1">
      <alignment horizontal="right"/>
    </xf>
    <xf numFmtId="17" fontId="28" fillId="2" borderId="0" xfId="1" applyNumberFormat="1" applyFill="1" applyAlignment="1" applyProtection="1">
      <alignment horizontal="right"/>
    </xf>
    <xf numFmtId="165" fontId="28" fillId="2" borderId="0" xfId="1" quotePrefix="1" applyNumberFormat="1" applyFill="1" applyAlignment="1" applyProtection="1">
      <alignment horizontal="right"/>
    </xf>
    <xf numFmtId="3" fontId="28" fillId="2" borderId="12" xfId="1" applyNumberFormat="1" applyFill="1" applyBorder="1" applyAlignment="1" applyProtection="1"/>
    <xf numFmtId="0" fontId="0" fillId="5" borderId="0" xfId="0" applyFill="1"/>
    <xf numFmtId="0" fontId="32" fillId="5" borderId="0" xfId="0" applyFont="1" applyFill="1" applyAlignment="1">
      <alignment horizontal="centerContinuous"/>
    </xf>
    <xf numFmtId="0" fontId="28" fillId="5" borderId="0" xfId="1" applyFill="1" applyAlignment="1" applyProtection="1"/>
    <xf numFmtId="0" fontId="0" fillId="6" borderId="0" xfId="0" applyFill="1"/>
    <xf numFmtId="0" fontId="0" fillId="7" borderId="0" xfId="0" applyFill="1"/>
    <xf numFmtId="0" fontId="0" fillId="0" borderId="0" xfId="0" applyBorder="1"/>
    <xf numFmtId="0" fontId="0" fillId="5" borderId="0" xfId="0" applyFill="1" applyAlignment="1">
      <alignment horizontal="centerContinuous"/>
    </xf>
    <xf numFmtId="0" fontId="32" fillId="6" borderId="0" xfId="0" applyFont="1" applyFill="1"/>
    <xf numFmtId="0" fontId="35" fillId="0" borderId="0" xfId="0" applyFont="1"/>
    <xf numFmtId="0" fontId="36" fillId="2" borderId="0" xfId="0" applyFont="1" applyFill="1"/>
    <xf numFmtId="0" fontId="24" fillId="2" borderId="0" xfId="6" applyFont="1" applyFill="1" applyAlignment="1">
      <alignment horizontal="centerContinuous"/>
    </xf>
    <xf numFmtId="0" fontId="37" fillId="2" borderId="0" xfId="1" applyFont="1" applyFill="1" applyAlignment="1" applyProtection="1">
      <alignment horizontal="left"/>
    </xf>
    <xf numFmtId="0" fontId="8" fillId="0" borderId="0" xfId="0" applyFont="1" applyAlignment="1">
      <alignment horizontal="left"/>
    </xf>
    <xf numFmtId="0" fontId="0" fillId="2" borderId="1" xfId="0" applyFont="1" applyFill="1" applyBorder="1"/>
    <xf numFmtId="0" fontId="0" fillId="0" borderId="0" xfId="0"/>
    <xf numFmtId="0" fontId="13" fillId="2" borderId="0" xfId="0" applyFont="1" applyFill="1" applyAlignment="1">
      <alignment horizontal="right"/>
    </xf>
    <xf numFmtId="0" fontId="13" fillId="2" borderId="0" xfId="0" applyFont="1" applyFill="1"/>
    <xf numFmtId="3" fontId="13" fillId="2" borderId="0" xfId="0" applyNumberFormat="1" applyFont="1" applyFill="1"/>
    <xf numFmtId="3" fontId="13" fillId="2" borderId="0" xfId="0" applyNumberFormat="1" applyFont="1" applyFill="1" applyBorder="1"/>
    <xf numFmtId="0" fontId="29" fillId="2" borderId="0" xfId="0" applyFont="1" applyFill="1"/>
    <xf numFmtId="0" fontId="0" fillId="2" borderId="6" xfId="0" applyFont="1" applyFill="1" applyBorder="1"/>
    <xf numFmtId="0" fontId="5" fillId="2" borderId="0" xfId="6" applyFont="1" applyFill="1" applyAlignment="1">
      <alignment horizontal="center"/>
    </xf>
    <xf numFmtId="0" fontId="27" fillId="2" borderId="0" xfId="6" applyFont="1" applyFill="1" applyAlignment="1">
      <alignment horizontal="center"/>
    </xf>
    <xf numFmtId="0" fontId="34" fillId="2" borderId="0" xfId="1" applyFont="1" applyFill="1" applyAlignment="1" applyProtection="1">
      <alignment horizontal="center"/>
    </xf>
    <xf numFmtId="0" fontId="24" fillId="2" borderId="0" xfId="6" applyFont="1" applyFill="1" applyAlignment="1">
      <alignment horizontal="center"/>
    </xf>
    <xf numFmtId="0" fontId="22" fillId="2" borderId="0" xfId="6" applyFont="1" applyFill="1" applyAlignment="1">
      <alignment horizontal="center"/>
    </xf>
    <xf numFmtId="0" fontId="23" fillId="2" borderId="0" xfId="6" applyFont="1" applyFill="1" applyAlignment="1">
      <alignment horizontal="center"/>
    </xf>
    <xf numFmtId="0" fontId="33" fillId="2" borderId="0" xfId="1" applyFont="1" applyFill="1" applyAlignment="1" applyProtection="1">
      <alignment horizontal="center"/>
    </xf>
    <xf numFmtId="0" fontId="0" fillId="0" borderId="0" xfId="0" applyAlignment="1">
      <alignment horizontal="center"/>
    </xf>
    <xf numFmtId="0" fontId="21" fillId="2" borderId="3" xfId="0" applyFont="1" applyFill="1" applyBorder="1" applyAlignment="1">
      <alignment horizontal="left" wrapText="1"/>
    </xf>
    <xf numFmtId="0" fontId="20" fillId="2" borderId="3" xfId="0" applyFont="1" applyFill="1" applyBorder="1" applyAlignment="1">
      <alignment horizontal="left" wrapText="1"/>
    </xf>
    <xf numFmtId="17" fontId="6" fillId="2" borderId="0" xfId="3" quotePrefix="1" applyNumberFormat="1" applyFont="1" applyFill="1" applyAlignment="1">
      <alignment horizontal="centerContinuous"/>
    </xf>
    <xf numFmtId="17" fontId="6" fillId="2" borderId="0" xfId="0" quotePrefix="1" applyNumberFormat="1" applyFont="1" applyFill="1" applyAlignment="1">
      <alignment horizontal="centerContinuous"/>
    </xf>
    <xf numFmtId="17" fontId="6" fillId="2" borderId="0" xfId="4" quotePrefix="1" applyNumberFormat="1" applyFont="1" applyFill="1" applyAlignment="1">
      <alignment horizontal="centerContinuous"/>
    </xf>
    <xf numFmtId="165" fontId="6" fillId="2" borderId="0" xfId="5" quotePrefix="1" applyNumberFormat="1" applyFont="1" applyFill="1" applyAlignment="1">
      <alignment horizontal="centerContinuous"/>
    </xf>
    <xf numFmtId="17" fontId="6" fillId="2" borderId="0" xfId="2" quotePrefix="1" applyNumberFormat="1" applyFont="1" applyFill="1" applyAlignment="1">
      <alignment horizontal="centerContinuous"/>
    </xf>
  </cellXfs>
  <cellStyles count="7">
    <cellStyle name="Link" xfId="1" builtinId="8"/>
    <cellStyle name="Standard" xfId="0" builtinId="0"/>
    <cellStyle name="Standard_Tab 10" xfId="2"/>
    <cellStyle name="Standard_Tab 5" xfId="3"/>
    <cellStyle name="Standard_Tab 6" xfId="4"/>
    <cellStyle name="Standard_Tab 7" xfId="5"/>
    <cellStyle name="Standard_Tabelle1" xfId="6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6</xdr:col>
      <xdr:colOff>257175</xdr:colOff>
      <xdr:row>8</xdr:row>
      <xdr:rowOff>114300</xdr:rowOff>
    </xdr:to>
    <xdr:pic>
      <xdr:nvPicPr>
        <xdr:cNvPr id="2084" name="Picture 4" descr="BAFA_COLOR_L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86000" y="0"/>
          <a:ext cx="2543175" cy="1600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3</xdr:col>
      <xdr:colOff>0</xdr:colOff>
      <xdr:row>10</xdr:row>
      <xdr:rowOff>152400</xdr:rowOff>
    </xdr:to>
    <xdr:pic>
      <xdr:nvPicPr>
        <xdr:cNvPr id="6165" name="Picture 4" descr="BAFA_COLOR_L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543175" cy="1743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www.bafa.de/bafa/de/" TargetMode="External"/><Relationship Id="rId1" Type="http://schemas.openxmlformats.org/officeDocument/2006/relationships/hyperlink" Target="http://www.bafa.de/DE/Energie/Rohstoffe/Mineraloel/mineraloel_node.html" TargetMode="External"/><Relationship Id="rId4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>
    <pageSetUpPr fitToPage="1"/>
  </sheetPr>
  <dimension ref="A1:O63"/>
  <sheetViews>
    <sheetView showGridLines="0" showRowColHeaders="0" tabSelected="1" zoomScale="80" zoomScaleNormal="80" workbookViewId="0">
      <selection activeCell="K3" sqref="K3"/>
    </sheetView>
  </sheetViews>
  <sheetFormatPr baseColWidth="10" defaultColWidth="0" defaultRowHeight="12.75" zeroHeight="1" x14ac:dyDescent="0.2"/>
  <cols>
    <col min="1" max="13" width="11.42578125" style="4" customWidth="1"/>
    <col min="14" max="16384" width="11.42578125" style="4" hidden="1"/>
  </cols>
  <sheetData>
    <row r="1" spans="1:12" s="1" customFormat="1" x14ac:dyDescent="0.2">
      <c r="A1" s="4"/>
      <c r="B1" s="4"/>
      <c r="C1" s="4"/>
      <c r="E1" s="1" t="s">
        <v>0</v>
      </c>
    </row>
    <row r="2" spans="1:12" s="1" customFormat="1" ht="20.25" x14ac:dyDescent="0.3">
      <c r="A2" s="4"/>
      <c r="B2" s="4"/>
      <c r="C2" s="4"/>
      <c r="D2" s="398"/>
    </row>
    <row r="3" spans="1:12" s="1" customFormat="1" ht="20.25" x14ac:dyDescent="0.3">
      <c r="A3" s="4"/>
      <c r="B3" s="4"/>
      <c r="C3" s="4"/>
      <c r="D3" s="397"/>
      <c r="E3" s="395"/>
      <c r="F3" s="395"/>
      <c r="G3" s="395"/>
      <c r="K3" s="1" t="s">
        <v>373</v>
      </c>
    </row>
    <row r="4" spans="1:12" s="1" customFormat="1" x14ac:dyDescent="0.2">
      <c r="A4" s="4"/>
      <c r="B4" s="4"/>
      <c r="C4" s="4"/>
    </row>
    <row r="5" spans="1:12" s="1" customFormat="1" x14ac:dyDescent="0.2">
      <c r="A5" s="4"/>
      <c r="B5" s="4"/>
      <c r="C5" s="4"/>
    </row>
    <row r="6" spans="1:12" s="1" customFormat="1" x14ac:dyDescent="0.2">
      <c r="A6" s="4"/>
      <c r="B6" s="4"/>
      <c r="C6" s="4"/>
    </row>
    <row r="7" spans="1:12" s="1" customFormat="1" x14ac:dyDescent="0.2">
      <c r="A7" s="4"/>
      <c r="B7" s="4"/>
      <c r="C7" s="4"/>
    </row>
    <row r="8" spans="1:12" s="1" customFormat="1" x14ac:dyDescent="0.2">
      <c r="A8" s="4"/>
      <c r="B8" s="4"/>
      <c r="C8" s="4"/>
    </row>
    <row r="9" spans="1:12" s="1" customFormat="1" x14ac:dyDescent="0.2">
      <c r="A9" s="4"/>
      <c r="B9" s="4"/>
      <c r="C9" s="4"/>
    </row>
    <row r="10" spans="1:12" s="1" customFormat="1" x14ac:dyDescent="0.2">
      <c r="A10" s="4"/>
      <c r="B10" s="4"/>
      <c r="C10" s="4"/>
    </row>
    <row r="11" spans="1:12" s="1" customFormat="1" x14ac:dyDescent="0.2">
      <c r="A11" s="4"/>
      <c r="B11" s="4"/>
      <c r="C11" s="4"/>
    </row>
    <row r="12" spans="1:12" s="1" customFormat="1" x14ac:dyDescent="0.2">
      <c r="A12" s="4"/>
      <c r="B12" s="4"/>
      <c r="C12" s="4"/>
    </row>
    <row r="13" spans="1:12" s="1" customFormat="1" x14ac:dyDescent="0.2">
      <c r="A13" s="4"/>
      <c r="B13" s="4"/>
      <c r="C13" s="4"/>
    </row>
    <row r="14" spans="1:12" s="1" customFormat="1" ht="33.75" x14ac:dyDescent="0.5">
      <c r="A14" s="4"/>
      <c r="B14" s="4"/>
      <c r="C14" s="4"/>
      <c r="D14" s="505" t="str">
        <f>INDEX(rP1.Deckblatt,1,1)</f>
        <v>Amtliche Mineralöldaten</v>
      </c>
      <c r="E14" s="505"/>
      <c r="F14" s="505"/>
      <c r="G14" s="505"/>
      <c r="H14" s="505"/>
      <c r="I14" s="505"/>
      <c r="J14" s="505"/>
      <c r="K14" s="505"/>
      <c r="L14" s="505"/>
    </row>
    <row r="15" spans="1:12" s="1" customFormat="1" ht="27.75" x14ac:dyDescent="0.4">
      <c r="A15" s="4"/>
      <c r="B15" s="4"/>
      <c r="C15" s="4"/>
      <c r="D15" s="2"/>
      <c r="E15" s="3"/>
      <c r="F15" s="3"/>
      <c r="G15" s="3"/>
      <c r="H15" s="3"/>
      <c r="I15" s="3"/>
      <c r="J15" s="3"/>
      <c r="K15" s="3"/>
    </row>
    <row r="16" spans="1:12" s="1" customFormat="1" ht="33.75" x14ac:dyDescent="0.5">
      <c r="A16" s="4"/>
      <c r="B16" s="4"/>
      <c r="C16" s="4"/>
      <c r="D16" s="505" t="str">
        <f>INDEX(rP1.Deckblatt,2,1)</f>
        <v>für die</v>
      </c>
      <c r="E16" s="505"/>
      <c r="F16" s="505"/>
      <c r="G16" s="505"/>
      <c r="H16" s="505"/>
      <c r="I16" s="505"/>
      <c r="J16" s="505"/>
      <c r="K16" s="505"/>
      <c r="L16" s="505"/>
    </row>
    <row r="17" spans="1:12" s="1" customFormat="1" ht="27.75" x14ac:dyDescent="0.4">
      <c r="A17" s="4"/>
      <c r="B17" s="4"/>
      <c r="C17" s="4"/>
      <c r="D17" s="2"/>
      <c r="E17" s="3"/>
      <c r="F17" s="3"/>
      <c r="G17" s="3"/>
      <c r="H17" s="3"/>
      <c r="I17" s="3"/>
      <c r="J17" s="3"/>
      <c r="K17" s="3"/>
    </row>
    <row r="18" spans="1:12" s="1" customFormat="1" ht="33.75" x14ac:dyDescent="0.5">
      <c r="A18" s="4"/>
      <c r="B18" s="4"/>
      <c r="C18" s="4"/>
      <c r="D18" s="505" t="str">
        <f>INDEX(rP1.Deckblatt,3,1)</f>
        <v>Bundesrepublik Deutschland</v>
      </c>
      <c r="E18" s="505"/>
      <c r="F18" s="505"/>
      <c r="G18" s="505"/>
      <c r="H18" s="505"/>
      <c r="I18" s="505"/>
      <c r="J18" s="505"/>
      <c r="K18" s="505"/>
      <c r="L18" s="505"/>
    </row>
    <row r="19" spans="1:12" s="1" customFormat="1" x14ac:dyDescent="0.2">
      <c r="A19" s="4"/>
      <c r="B19" s="4"/>
      <c r="C19" s="4"/>
    </row>
    <row r="20" spans="1:12" s="1" customFormat="1" x14ac:dyDescent="0.2">
      <c r="A20" s="4"/>
      <c r="B20" s="4"/>
      <c r="C20" s="4"/>
    </row>
    <row r="21" spans="1:12" s="1" customFormat="1" x14ac:dyDescent="0.2">
      <c r="A21" s="4"/>
      <c r="B21" s="4"/>
      <c r="C21" s="4"/>
    </row>
    <row r="22" spans="1:12" s="1" customFormat="1" ht="27.75" x14ac:dyDescent="0.4">
      <c r="A22" s="4"/>
      <c r="B22" s="4"/>
      <c r="C22" s="4"/>
      <c r="D22" s="394"/>
      <c r="E22" s="3"/>
      <c r="F22" s="3"/>
      <c r="G22" s="3"/>
      <c r="H22" s="3"/>
      <c r="I22" s="3"/>
      <c r="J22" s="3"/>
      <c r="K22" s="3"/>
    </row>
    <row r="23" spans="1:12" s="1" customFormat="1" x14ac:dyDescent="0.2">
      <c r="A23" s="4"/>
      <c r="B23" s="4"/>
      <c r="C23" s="4"/>
    </row>
    <row r="24" spans="1:12" s="1" customFormat="1" x14ac:dyDescent="0.2">
      <c r="A24" s="4"/>
      <c r="B24" s="4"/>
      <c r="C24" s="4"/>
    </row>
    <row r="25" spans="1:12" s="1" customFormat="1" ht="27.75" customHeight="1" x14ac:dyDescent="0.2">
      <c r="A25" s="4"/>
      <c r="B25" s="4"/>
      <c r="C25" s="4"/>
    </row>
    <row r="26" spans="1:12" s="1" customFormat="1" ht="23.25" x14ac:dyDescent="0.35">
      <c r="A26" s="4"/>
      <c r="B26" s="4"/>
      <c r="C26" s="4"/>
      <c r="D26" s="507" t="str">
        <f>INDEX(rP1.Inhalte,23,1)</f>
        <v>Zum Inhaltsverzeichnis</v>
      </c>
      <c r="E26" s="508"/>
      <c r="F26" s="508"/>
      <c r="G26" s="508"/>
      <c r="H26" s="508"/>
      <c r="I26" s="508"/>
      <c r="J26" s="508"/>
      <c r="K26" s="508"/>
      <c r="L26" s="508"/>
    </row>
    <row r="27" spans="1:12" s="1" customFormat="1" x14ac:dyDescent="0.2">
      <c r="A27" s="4"/>
      <c r="B27" s="4"/>
      <c r="C27" s="4"/>
    </row>
    <row r="28" spans="1:12" s="1" customFormat="1" x14ac:dyDescent="0.2">
      <c r="A28" s="4"/>
      <c r="B28" s="4"/>
      <c r="C28" s="4"/>
    </row>
    <row r="29" spans="1:12" s="1" customFormat="1" x14ac:dyDescent="0.2">
      <c r="A29" s="4"/>
      <c r="B29" s="4"/>
      <c r="C29" s="4"/>
    </row>
    <row r="30" spans="1:12" s="1" customFormat="1" x14ac:dyDescent="0.2">
      <c r="A30" s="4"/>
      <c r="B30" s="4"/>
      <c r="C30" s="4"/>
    </row>
    <row r="31" spans="1:12" s="1" customFormat="1" x14ac:dyDescent="0.2">
      <c r="A31" s="4"/>
      <c r="B31" s="4"/>
      <c r="C31" s="4"/>
    </row>
    <row r="32" spans="1:12" s="1" customFormat="1" x14ac:dyDescent="0.2">
      <c r="A32" s="4"/>
      <c r="B32" s="4"/>
      <c r="C32" s="4"/>
    </row>
    <row r="33" spans="1:15" s="1" customFormat="1" x14ac:dyDescent="0.2">
      <c r="A33" s="4"/>
      <c r="B33" s="4"/>
      <c r="C33" s="4"/>
    </row>
    <row r="34" spans="1:15" s="1" customFormat="1" x14ac:dyDescent="0.2">
      <c r="A34" s="4"/>
      <c r="B34" s="4"/>
      <c r="C34" s="4"/>
    </row>
    <row r="35" spans="1:15" s="1" customFormat="1" x14ac:dyDescent="0.2">
      <c r="A35" s="4"/>
      <c r="B35" s="4"/>
      <c r="C35" s="4"/>
    </row>
    <row r="36" spans="1:15" s="1" customFormat="1" ht="35.25" x14ac:dyDescent="0.5">
      <c r="A36" s="4"/>
      <c r="B36" s="4"/>
      <c r="C36" s="4"/>
      <c r="D36" s="506" t="str">
        <f>INDEX(rP1.Deckblatt,4,1)</f>
        <v>Monat: Oktober 2020</v>
      </c>
      <c r="E36" s="506" t="e">
        <v>#REF!</v>
      </c>
      <c r="F36" s="506" t="e">
        <v>#REF!</v>
      </c>
      <c r="G36" s="506" t="e">
        <v>#REF!</v>
      </c>
      <c r="H36" s="506" t="e">
        <v>#REF!</v>
      </c>
      <c r="I36" s="506" t="e">
        <v>#REF!</v>
      </c>
      <c r="J36" s="506" t="e">
        <v>#REF!</v>
      </c>
      <c r="K36" s="506" t="e">
        <v>#REF!</v>
      </c>
      <c r="L36" s="506" t="e">
        <v>#REF!</v>
      </c>
    </row>
    <row r="37" spans="1:15" s="1" customFormat="1" x14ac:dyDescent="0.2">
      <c r="A37" s="4"/>
      <c r="B37" s="4"/>
      <c r="C37" s="4"/>
    </row>
    <row r="38" spans="1:15" s="1" customFormat="1" x14ac:dyDescent="0.2">
      <c r="A38" s="4"/>
      <c r="B38" s="4"/>
      <c r="C38" s="4"/>
    </row>
    <row r="39" spans="1:15" s="1" customFormat="1" ht="18" x14ac:dyDescent="0.25">
      <c r="A39" s="4"/>
      <c r="B39" s="4"/>
      <c r="C39" s="4"/>
      <c r="D39" s="380"/>
      <c r="E39" s="490" t="str">
        <f>INDEX(rP1.Deckblatt,5,1)</f>
        <v>Die Mineralöldaten können als Excel-Datei im INTERNET abgerufen werden unter:</v>
      </c>
      <c r="F39" s="3"/>
      <c r="G39" s="3"/>
      <c r="H39" s="3"/>
      <c r="I39" s="3"/>
      <c r="J39" s="3"/>
      <c r="K39" s="3"/>
      <c r="L39" s="3"/>
    </row>
    <row r="40" spans="1:15" s="1" customFormat="1" ht="15.75" x14ac:dyDescent="0.25">
      <c r="A40" s="4"/>
      <c r="B40" s="4"/>
      <c r="C40" s="4"/>
      <c r="G40" s="491" t="str">
        <f>INDEX(rP1.Deckblatt,6,1)</f>
        <v>http://www.bafa.de/bafa/de/</v>
      </c>
      <c r="H40" s="492"/>
      <c r="I40" s="492"/>
      <c r="J40" s="492"/>
      <c r="K40" s="492"/>
      <c r="L40" s="492"/>
      <c r="M40" s="492"/>
      <c r="N40" s="492"/>
      <c r="O40" s="492"/>
    </row>
    <row r="41" spans="1:15" s="1" customFormat="1" ht="15" x14ac:dyDescent="0.2">
      <c r="A41" s="4"/>
      <c r="B41" s="4"/>
      <c r="C41" s="4"/>
      <c r="D41" s="448"/>
      <c r="E41" s="448"/>
      <c r="F41" s="448"/>
      <c r="G41" s="449" t="s">
        <v>3</v>
      </c>
      <c r="H41" s="450" t="str">
        <f>INDEX(rP1.Deckblatt,7,1)</f>
        <v>Energie</v>
      </c>
      <c r="I41" s="448"/>
      <c r="J41" s="448"/>
      <c r="K41" s="448"/>
    </row>
    <row r="42" spans="1:15" s="1" customFormat="1" ht="15" x14ac:dyDescent="0.2">
      <c r="A42" s="4"/>
      <c r="B42" s="4"/>
      <c r="C42" s="4"/>
      <c r="D42" s="448"/>
      <c r="E42" s="448"/>
      <c r="F42" s="448"/>
      <c r="G42" s="449" t="s">
        <v>3</v>
      </c>
      <c r="H42" s="450" t="str">
        <f>INDEX(rP1.Deckblatt,8,1)</f>
        <v>Mineralöl</v>
      </c>
      <c r="I42" s="448"/>
      <c r="J42" s="448"/>
      <c r="K42" s="448"/>
    </row>
    <row r="43" spans="1:15" s="1" customFormat="1" ht="15" x14ac:dyDescent="0.2">
      <c r="A43" s="4"/>
      <c r="B43" s="4"/>
      <c r="C43" s="4"/>
      <c r="D43" s="448"/>
      <c r="E43" s="448"/>
      <c r="F43" s="448"/>
      <c r="G43" s="449" t="s">
        <v>3</v>
      </c>
      <c r="H43" s="450" t="str">
        <f>INDEX(rP1.Deckblatt,9,1)</f>
        <v>zum Thema</v>
      </c>
      <c r="J43" s="448"/>
      <c r="K43" s="448"/>
    </row>
    <row r="44" spans="1:15" s="1" customFormat="1" ht="15" x14ac:dyDescent="0.2">
      <c r="A44" s="4"/>
      <c r="B44" s="4"/>
      <c r="C44" s="4"/>
      <c r="D44" s="448"/>
      <c r="E44" s="448"/>
      <c r="F44" s="448"/>
      <c r="G44" s="449" t="s">
        <v>3</v>
      </c>
      <c r="H44" s="450" t="str">
        <f>INDEX(rP1.Deckblatt,10,1)</f>
        <v>Amtliche Mineralöldaten</v>
      </c>
      <c r="I44" s="448"/>
      <c r="J44" s="448"/>
      <c r="K44" s="448"/>
    </row>
    <row r="45" spans="1:15" s="1" customFormat="1" ht="15" x14ac:dyDescent="0.2">
      <c r="A45" s="4"/>
      <c r="B45" s="4"/>
      <c r="C45" s="4"/>
      <c r="D45" s="448"/>
      <c r="E45" s="448"/>
      <c r="F45" s="448"/>
      <c r="G45" s="448"/>
      <c r="H45" s="448"/>
      <c r="I45" s="448"/>
      <c r="J45" s="448"/>
      <c r="K45" s="448"/>
    </row>
    <row r="46" spans="1:15" s="1" customFormat="1" ht="15.75" x14ac:dyDescent="0.25">
      <c r="A46" s="4"/>
      <c r="B46" s="4"/>
      <c r="C46" s="4"/>
      <c r="D46" s="504" t="str">
        <f>INDEX(rP1.Deckblatt,11,1)</f>
        <v>oder direkt:</v>
      </c>
      <c r="E46" s="504"/>
      <c r="F46" s="504"/>
      <c r="G46" s="504"/>
      <c r="H46" s="504"/>
      <c r="I46" s="504"/>
      <c r="J46" s="504"/>
      <c r="K46" s="504"/>
      <c r="L46" s="504"/>
    </row>
    <row r="47" spans="1:15" s="1" customFormat="1" ht="15" x14ac:dyDescent="0.2">
      <c r="A47" s="4"/>
      <c r="B47" s="4"/>
      <c r="C47" s="4"/>
      <c r="D47" s="448"/>
      <c r="E47" s="448"/>
      <c r="F47" s="448"/>
      <c r="G47" s="448"/>
      <c r="H47" s="448"/>
      <c r="I47" s="448"/>
      <c r="J47" s="448"/>
      <c r="K47" s="448"/>
    </row>
    <row r="48" spans="1:15" s="1" customFormat="1" ht="14.25" x14ac:dyDescent="0.2">
      <c r="A48" s="4"/>
      <c r="B48" s="4"/>
      <c r="C48" s="4"/>
      <c r="D48" s="503" t="str">
        <f>INDEX(rP1.Links,1,1)</f>
        <v>http://www.bafa.de/DE/Energie/Rohstoffe/Mineraloel/mineraloel_node.html</v>
      </c>
      <c r="E48" s="503"/>
      <c r="F48" s="503"/>
      <c r="G48" s="503"/>
      <c r="H48" s="503"/>
      <c r="I48" s="503"/>
      <c r="J48" s="503"/>
      <c r="K48" s="503"/>
      <c r="L48" s="503"/>
    </row>
    <row r="49" spans="1:12" s="1" customFormat="1" x14ac:dyDescent="0.2">
      <c r="A49" s="4"/>
      <c r="B49" s="4"/>
      <c r="C49" s="4"/>
    </row>
    <row r="50" spans="1:12" s="1" customFormat="1" x14ac:dyDescent="0.2">
      <c r="A50" s="4"/>
      <c r="B50" s="4"/>
      <c r="C50" s="4"/>
    </row>
    <row r="51" spans="1:12" s="1" customFormat="1" ht="27.75" customHeight="1" x14ac:dyDescent="0.2">
      <c r="A51" s="4"/>
      <c r="B51" s="4"/>
      <c r="C51" s="4"/>
      <c r="E51" s="3"/>
      <c r="F51" s="3"/>
      <c r="G51" s="3"/>
      <c r="H51" s="3"/>
      <c r="I51" s="3"/>
      <c r="J51" s="3"/>
      <c r="K51" s="3"/>
    </row>
    <row r="52" spans="1:12" s="1" customFormat="1" ht="24.95" customHeight="1" x14ac:dyDescent="0.25">
      <c r="A52" s="4"/>
      <c r="B52" s="4"/>
      <c r="C52" s="4"/>
      <c r="D52" s="501"/>
      <c r="E52" s="502"/>
      <c r="F52" s="502"/>
      <c r="G52" s="502"/>
      <c r="H52" s="502"/>
      <c r="I52" s="502"/>
      <c r="J52" s="502"/>
      <c r="K52" s="502"/>
      <c r="L52" s="502"/>
    </row>
    <row r="53" spans="1:12" s="1" customFormat="1" x14ac:dyDescent="0.2">
      <c r="A53" s="4"/>
      <c r="B53" s="4"/>
      <c r="C53" s="4"/>
    </row>
    <row r="54" spans="1:12" s="1" customFormat="1" x14ac:dyDescent="0.2">
      <c r="A54" s="4"/>
      <c r="B54" s="4"/>
      <c r="C54" s="4"/>
      <c r="E54" s="3"/>
      <c r="F54" s="3"/>
      <c r="G54" s="3"/>
      <c r="H54" s="3"/>
      <c r="I54" s="3"/>
      <c r="J54" s="3"/>
      <c r="K54" s="3"/>
    </row>
    <row r="55" spans="1:12" s="1" customFormat="1" hidden="1" x14ac:dyDescent="0.2">
      <c r="A55" s="4"/>
      <c r="B55" s="4"/>
      <c r="C55" s="4"/>
    </row>
    <row r="56" spans="1:12" s="1" customFormat="1" ht="18" hidden="1" x14ac:dyDescent="0.25">
      <c r="A56" s="4"/>
      <c r="B56" s="4"/>
      <c r="C56" s="4"/>
      <c r="D56" s="501" t="s">
        <v>5</v>
      </c>
      <c r="E56" s="501"/>
      <c r="F56" s="501"/>
      <c r="G56" s="501"/>
      <c r="H56" s="501"/>
      <c r="I56" s="501"/>
      <c r="J56" s="501"/>
      <c r="K56" s="501"/>
    </row>
    <row r="57" spans="1:12" s="1" customFormat="1" hidden="1" x14ac:dyDescent="0.2">
      <c r="A57" s="4"/>
      <c r="B57" s="4"/>
      <c r="C57" s="4"/>
    </row>
    <row r="58" spans="1:12" s="1" customFormat="1" ht="15.75" x14ac:dyDescent="0.25">
      <c r="A58" s="4"/>
      <c r="B58" s="4"/>
      <c r="C58" s="4"/>
      <c r="D58" s="468"/>
      <c r="E58" s="451"/>
      <c r="F58" s="451"/>
      <c r="G58" s="451"/>
      <c r="H58" s="451"/>
      <c r="I58" s="451"/>
      <c r="J58" s="451"/>
      <c r="K58" s="451"/>
    </row>
    <row r="59" spans="1:12" s="1" customFormat="1" x14ac:dyDescent="0.2">
      <c r="A59" s="4"/>
      <c r="B59" s="4"/>
      <c r="C59" s="4"/>
    </row>
    <row r="60" spans="1:12" s="1" customFormat="1" x14ac:dyDescent="0.2">
      <c r="A60" s="4"/>
      <c r="B60" s="4"/>
      <c r="C60" s="4"/>
    </row>
    <row r="61" spans="1:12" x14ac:dyDescent="0.2"/>
    <row r="62" spans="1:12" x14ac:dyDescent="0.2"/>
    <row r="63" spans="1:12" x14ac:dyDescent="0.2"/>
  </sheetData>
  <mergeCells count="9">
    <mergeCell ref="D56:K56"/>
    <mergeCell ref="D52:L52"/>
    <mergeCell ref="D48:L48"/>
    <mergeCell ref="D46:L46"/>
    <mergeCell ref="D14:L14"/>
    <mergeCell ref="D16:L16"/>
    <mergeCell ref="D18:L18"/>
    <mergeCell ref="D36:L36"/>
    <mergeCell ref="D26:L26"/>
  </mergeCells>
  <phoneticPr fontId="0" type="noConversion"/>
  <hyperlinks>
    <hyperlink ref="D26" location="Inhalt!F15" display="Inhalt!F15"/>
    <hyperlink ref="D48" r:id="rId1" display="http://www.bafa.de/DE/Energie/Rohstoffe/Mineraloel/mineraloel_node.html"/>
    <hyperlink ref="G40" r:id="rId2" display="http://www.bafa.de/bafa/de/"/>
  </hyperlinks>
  <printOptions horizontalCentered="1"/>
  <pageMargins left="0.55118110236220474" right="0.47244094488188981" top="0.47244094488188981" bottom="0.55118110236220474" header="0.51181102362204722" footer="0.51181102362204722"/>
  <pageSetup paperSize="9" scale="83" orientation="portrait" horizontalDpi="300" verticalDpi="300" r:id="rId3"/>
  <headerFooter alignWithMargins="0">
    <oddFooter>&amp;L*Endgültige Daten</oddFooter>
  </headerFooter>
  <drawing r:id="rId4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B1:N37"/>
  <sheetViews>
    <sheetView showRowColHeaders="0" zoomScale="87" workbookViewId="0">
      <selection activeCell="J1" sqref="J1"/>
    </sheetView>
  </sheetViews>
  <sheetFormatPr baseColWidth="10" defaultColWidth="0" defaultRowHeight="12.75" zeroHeight="1" x14ac:dyDescent="0.2"/>
  <cols>
    <col min="1" max="1" width="2.7109375" style="9" customWidth="1"/>
    <col min="2" max="2" width="2.28515625" style="9" customWidth="1"/>
    <col min="3" max="3" width="26.7109375" style="9" customWidth="1"/>
    <col min="4" max="4" width="2.7109375" style="9" customWidth="1"/>
    <col min="5" max="10" width="15.7109375" style="9" customWidth="1"/>
    <col min="11" max="11" width="9.140625" style="9" customWidth="1"/>
    <col min="12" max="16384" width="0" style="9" hidden="1"/>
  </cols>
  <sheetData>
    <row r="1" spans="2:14" ht="15.75" x14ac:dyDescent="0.25">
      <c r="B1" s="354" t="s">
        <v>371</v>
      </c>
      <c r="C1" s="6"/>
      <c r="D1" s="6"/>
      <c r="E1" s="6"/>
      <c r="F1" s="6"/>
      <c r="G1" s="6"/>
      <c r="H1" s="6"/>
      <c r="I1" s="6"/>
      <c r="J1" s="476" t="str">
        <f>INDEX(rP1.Inhalte,22,1)</f>
        <v>zurück zum Inhaltsverzeichnis</v>
      </c>
      <c r="M1"/>
      <c r="N1"/>
    </row>
    <row r="2" spans="2:14" ht="5.0999999999999996" customHeight="1" x14ac:dyDescent="0.2"/>
    <row r="3" spans="2:14" x14ac:dyDescent="0.2">
      <c r="B3" s="9" t="s">
        <v>134</v>
      </c>
      <c r="I3" s="9" t="s">
        <v>130</v>
      </c>
    </row>
    <row r="4" spans="2:14" ht="5.0999999999999996" customHeight="1" x14ac:dyDescent="0.2">
      <c r="C4" s="17"/>
      <c r="D4" s="17"/>
      <c r="E4" s="18"/>
      <c r="F4" s="18"/>
      <c r="G4" s="18"/>
      <c r="H4" s="18"/>
      <c r="I4" s="17"/>
    </row>
    <row r="5" spans="2:14" x14ac:dyDescent="0.2">
      <c r="B5" s="104"/>
      <c r="C5" s="20"/>
      <c r="D5" s="21"/>
      <c r="E5" s="22" t="s">
        <v>0</v>
      </c>
      <c r="F5" s="23" t="s">
        <v>0</v>
      </c>
      <c r="G5" s="24" t="s">
        <v>0</v>
      </c>
      <c r="H5" s="25" t="s">
        <v>8</v>
      </c>
      <c r="I5" s="26"/>
      <c r="J5" s="27"/>
    </row>
    <row r="6" spans="2:14" x14ac:dyDescent="0.2">
      <c r="B6" s="89"/>
      <c r="C6" s="9" t="s">
        <v>9</v>
      </c>
      <c r="D6" s="30" t="s">
        <v>0</v>
      </c>
      <c r="E6" s="32" t="s">
        <v>10</v>
      </c>
      <c r="F6" s="32" t="s">
        <v>10</v>
      </c>
      <c r="G6" s="32" t="s">
        <v>11</v>
      </c>
      <c r="H6" s="23" t="s">
        <v>12</v>
      </c>
      <c r="I6" s="32" t="s">
        <v>12</v>
      </c>
      <c r="J6" s="32" t="s">
        <v>11</v>
      </c>
    </row>
    <row r="7" spans="2:14" x14ac:dyDescent="0.2">
      <c r="B7" s="89"/>
      <c r="D7" s="30"/>
      <c r="E7" s="32" t="s">
        <v>0</v>
      </c>
      <c r="F7" s="32" t="s">
        <v>13</v>
      </c>
      <c r="G7" s="32" t="s">
        <v>14</v>
      </c>
      <c r="H7" s="32" t="s">
        <v>15</v>
      </c>
      <c r="I7" s="32" t="s">
        <v>15</v>
      </c>
      <c r="J7" s="32" t="s">
        <v>131</v>
      </c>
    </row>
    <row r="8" spans="2:14" x14ac:dyDescent="0.2">
      <c r="B8" s="89" t="s">
        <v>58</v>
      </c>
      <c r="D8" s="30"/>
      <c r="E8" s="92" t="s">
        <v>0</v>
      </c>
      <c r="F8" s="32"/>
      <c r="G8" s="32" t="s">
        <v>132</v>
      </c>
      <c r="H8" s="92" t="s">
        <v>0</v>
      </c>
      <c r="I8" s="32" t="s">
        <v>13</v>
      </c>
      <c r="J8" s="32" t="s">
        <v>132</v>
      </c>
    </row>
    <row r="9" spans="2:14" x14ac:dyDescent="0.2">
      <c r="B9" s="105"/>
      <c r="C9" s="17"/>
      <c r="D9" s="36"/>
      <c r="E9" s="38" t="s">
        <v>101</v>
      </c>
      <c r="F9" s="38" t="s">
        <v>20</v>
      </c>
      <c r="G9" s="38" t="s">
        <v>21</v>
      </c>
      <c r="H9" s="38" t="s">
        <v>55</v>
      </c>
      <c r="I9" s="38" t="s">
        <v>23</v>
      </c>
      <c r="J9" s="38" t="s">
        <v>24</v>
      </c>
    </row>
    <row r="10" spans="2:14" x14ac:dyDescent="0.2">
      <c r="B10" s="89" t="s">
        <v>104</v>
      </c>
      <c r="C10" s="30"/>
      <c r="D10" s="33"/>
      <c r="E10" s="32"/>
      <c r="F10" s="32"/>
      <c r="G10" s="32"/>
      <c r="H10" s="32"/>
      <c r="I10" s="32"/>
      <c r="J10" s="32"/>
    </row>
    <row r="11" spans="2:14" x14ac:dyDescent="0.2">
      <c r="B11" s="89"/>
      <c r="C11" s="17" t="s">
        <v>105</v>
      </c>
      <c r="D11" s="92">
        <v>1</v>
      </c>
      <c r="E11" s="93">
        <v>183675</v>
      </c>
      <c r="F11" s="93">
        <v>186411</v>
      </c>
      <c r="G11" s="355">
        <f t="shared" ref="G11:G18" si="0">IF(AND(F11&gt; 0,E11&gt;0,E11&lt;=F11*6),E11/F11*100-100,"-")</f>
        <v>-1.467724544152432</v>
      </c>
      <c r="H11" s="93">
        <v>1657077</v>
      </c>
      <c r="I11" s="93">
        <v>1948675</v>
      </c>
      <c r="J11" s="355">
        <f t="shared" ref="J11:J18" si="1">IF(AND(I11&gt; 0,H11&gt;0,H11&lt;=I11*6),H11/I11*100-100,"-")</f>
        <v>-14.963911375678336</v>
      </c>
    </row>
    <row r="12" spans="2:14" x14ac:dyDescent="0.2">
      <c r="B12" s="89"/>
      <c r="C12" s="17" t="s">
        <v>106</v>
      </c>
      <c r="D12" s="38">
        <v>2</v>
      </c>
      <c r="E12" s="93">
        <v>5563</v>
      </c>
      <c r="F12" s="93">
        <v>3535</v>
      </c>
      <c r="G12" s="355">
        <f t="shared" si="0"/>
        <v>57.369165487977369</v>
      </c>
      <c r="H12" s="93">
        <v>39361</v>
      </c>
      <c r="I12" s="93">
        <v>33280</v>
      </c>
      <c r="J12" s="355">
        <f t="shared" si="1"/>
        <v>18.27223557692308</v>
      </c>
    </row>
    <row r="13" spans="2:14" x14ac:dyDescent="0.2">
      <c r="B13" s="89"/>
      <c r="C13" s="17" t="s">
        <v>107</v>
      </c>
      <c r="D13" s="38">
        <v>3</v>
      </c>
      <c r="E13" s="93">
        <v>126821</v>
      </c>
      <c r="F13" s="93">
        <v>156726</v>
      </c>
      <c r="G13" s="355">
        <f t="shared" si="0"/>
        <v>-19.081071424013885</v>
      </c>
      <c r="H13" s="93">
        <v>1037782</v>
      </c>
      <c r="I13" s="93">
        <v>1454487</v>
      </c>
      <c r="J13" s="355">
        <f t="shared" si="1"/>
        <v>-28.649620106608026</v>
      </c>
    </row>
    <row r="14" spans="2:14" x14ac:dyDescent="0.2">
      <c r="B14" s="89"/>
      <c r="C14" s="17" t="s">
        <v>108</v>
      </c>
      <c r="D14" s="38">
        <v>4</v>
      </c>
      <c r="E14" s="93">
        <v>22025</v>
      </c>
      <c r="F14" s="93">
        <v>19809</v>
      </c>
      <c r="G14" s="355">
        <f t="shared" si="0"/>
        <v>11.186834267252266</v>
      </c>
      <c r="H14" s="93">
        <v>146026</v>
      </c>
      <c r="I14" s="93">
        <v>153890</v>
      </c>
      <c r="J14" s="355">
        <f t="shared" si="1"/>
        <v>-5.1101436090714145</v>
      </c>
    </row>
    <row r="15" spans="2:14" x14ac:dyDescent="0.2">
      <c r="B15" s="89"/>
      <c r="C15" s="17" t="s">
        <v>109</v>
      </c>
      <c r="D15" s="38">
        <v>5</v>
      </c>
      <c r="E15" s="93">
        <v>14664</v>
      </c>
      <c r="F15" s="93">
        <v>22847</v>
      </c>
      <c r="G15" s="355">
        <f t="shared" si="0"/>
        <v>-35.816518580119933</v>
      </c>
      <c r="H15" s="93">
        <v>113433</v>
      </c>
      <c r="I15" s="93">
        <v>171156</v>
      </c>
      <c r="J15" s="355">
        <f t="shared" si="1"/>
        <v>-33.725373343616354</v>
      </c>
    </row>
    <row r="16" spans="2:14" x14ac:dyDescent="0.2">
      <c r="B16" s="89"/>
      <c r="C16" s="17" t="s">
        <v>110</v>
      </c>
      <c r="D16" s="38">
        <v>6</v>
      </c>
      <c r="E16" s="93">
        <v>126874</v>
      </c>
      <c r="F16" s="93">
        <v>109716</v>
      </c>
      <c r="G16" s="355">
        <f t="shared" si="0"/>
        <v>15.638557730868797</v>
      </c>
      <c r="H16" s="93">
        <v>1332219</v>
      </c>
      <c r="I16" s="93">
        <v>1355844</v>
      </c>
      <c r="J16" s="355">
        <f t="shared" si="1"/>
        <v>-1.7424570968341442</v>
      </c>
    </row>
    <row r="17" spans="2:10" x14ac:dyDescent="0.2">
      <c r="B17" s="89"/>
      <c r="C17" s="17" t="s">
        <v>111</v>
      </c>
      <c r="D17" s="38">
        <v>7</v>
      </c>
      <c r="E17" s="93">
        <v>7645</v>
      </c>
      <c r="F17" s="93">
        <v>7232</v>
      </c>
      <c r="G17" s="355">
        <f t="shared" si="0"/>
        <v>5.7107300884955805</v>
      </c>
      <c r="H17" s="93">
        <v>112038</v>
      </c>
      <c r="I17" s="93">
        <v>166526</v>
      </c>
      <c r="J17" s="355">
        <f t="shared" si="1"/>
        <v>-32.72041603113027</v>
      </c>
    </row>
    <row r="18" spans="2:10" x14ac:dyDescent="0.2">
      <c r="B18" s="105"/>
      <c r="C18" s="17" t="s">
        <v>112</v>
      </c>
      <c r="D18" s="38">
        <v>8</v>
      </c>
      <c r="E18" s="93">
        <v>110452</v>
      </c>
      <c r="F18" s="93">
        <v>173601</v>
      </c>
      <c r="G18" s="355">
        <f t="shared" si="0"/>
        <v>-36.375942534893234</v>
      </c>
      <c r="H18" s="93">
        <v>1241848</v>
      </c>
      <c r="I18" s="93">
        <v>1662761</v>
      </c>
      <c r="J18" s="355">
        <f t="shared" si="1"/>
        <v>-25.314101064434396</v>
      </c>
    </row>
    <row r="19" spans="2:10" ht="3.95" customHeight="1" x14ac:dyDescent="0.2">
      <c r="B19" s="105"/>
      <c r="C19" s="17"/>
      <c r="D19" s="38"/>
      <c r="E19" s="93"/>
      <c r="F19" s="93"/>
      <c r="G19" s="46"/>
      <c r="H19" s="93"/>
      <c r="I19" s="93"/>
      <c r="J19" s="46"/>
    </row>
    <row r="20" spans="2:10" x14ac:dyDescent="0.2">
      <c r="B20" s="89" t="s">
        <v>113</v>
      </c>
      <c r="D20" s="23"/>
      <c r="E20" s="91"/>
      <c r="F20" s="91"/>
      <c r="G20" s="353"/>
      <c r="H20" s="91"/>
      <c r="I20" s="91"/>
      <c r="J20" s="199"/>
    </row>
    <row r="21" spans="2:10" x14ac:dyDescent="0.2">
      <c r="B21" s="89"/>
      <c r="C21" s="17" t="s">
        <v>114</v>
      </c>
      <c r="D21" s="92">
        <v>9</v>
      </c>
      <c r="E21" s="93">
        <v>39533</v>
      </c>
      <c r="F21" s="93">
        <v>33724</v>
      </c>
      <c r="G21" s="355">
        <f t="shared" ref="G21:G34" si="2">IF(AND(F21&gt; 0,E21&gt;0,E21&lt;=F21*6),E21/F21*100-100,"-")</f>
        <v>17.225121575139354</v>
      </c>
      <c r="H21" s="93">
        <v>377660</v>
      </c>
      <c r="I21" s="93">
        <v>322775</v>
      </c>
      <c r="J21" s="355">
        <f t="shared" ref="J21:J34" si="3">IF(AND(I21&gt; 0,H21&gt;0,H21&lt;=I21*6),H21/I21*100-100,"-")</f>
        <v>17.004105026721405</v>
      </c>
    </row>
    <row r="22" spans="2:10" x14ac:dyDescent="0.2">
      <c r="B22" s="89"/>
      <c r="C22" s="17" t="s">
        <v>115</v>
      </c>
      <c r="D22" s="38">
        <v>10</v>
      </c>
      <c r="E22" s="93">
        <v>9163</v>
      </c>
      <c r="F22" s="93">
        <v>10231</v>
      </c>
      <c r="G22" s="355">
        <f t="shared" si="2"/>
        <v>-10.438862281301937</v>
      </c>
      <c r="H22" s="93">
        <v>97047</v>
      </c>
      <c r="I22" s="93">
        <v>103455</v>
      </c>
      <c r="J22" s="355">
        <f t="shared" si="3"/>
        <v>-6.1939973901696419</v>
      </c>
    </row>
    <row r="23" spans="2:10" x14ac:dyDescent="0.2">
      <c r="B23" s="89"/>
      <c r="C23" s="17" t="s">
        <v>116</v>
      </c>
      <c r="D23" s="38">
        <v>11</v>
      </c>
      <c r="E23" s="93">
        <v>28070</v>
      </c>
      <c r="F23" s="93">
        <v>25285</v>
      </c>
      <c r="G23" s="355">
        <f t="shared" si="2"/>
        <v>11.014435436029274</v>
      </c>
      <c r="H23" s="93">
        <v>208117</v>
      </c>
      <c r="I23" s="93">
        <v>212889</v>
      </c>
      <c r="J23" s="355">
        <f t="shared" si="3"/>
        <v>-2.2415437152694579</v>
      </c>
    </row>
    <row r="24" spans="2:10" x14ac:dyDescent="0.2">
      <c r="B24" s="89"/>
      <c r="C24" s="17" t="s">
        <v>117</v>
      </c>
      <c r="D24" s="38">
        <v>12</v>
      </c>
      <c r="E24" s="93">
        <v>270</v>
      </c>
      <c r="F24" s="93">
        <v>135</v>
      </c>
      <c r="G24" s="355">
        <f t="shared" si="2"/>
        <v>100</v>
      </c>
      <c r="H24" s="93">
        <v>2062</v>
      </c>
      <c r="I24" s="93">
        <v>1026</v>
      </c>
      <c r="J24" s="355">
        <f t="shared" si="3"/>
        <v>100.97465886939568</v>
      </c>
    </row>
    <row r="25" spans="2:10" x14ac:dyDescent="0.2">
      <c r="B25" s="89"/>
      <c r="C25" s="17" t="s">
        <v>118</v>
      </c>
      <c r="D25" s="38">
        <v>13</v>
      </c>
      <c r="E25" s="93">
        <v>0</v>
      </c>
      <c r="F25" s="93">
        <v>0</v>
      </c>
      <c r="G25" s="355" t="str">
        <f t="shared" si="2"/>
        <v>-</v>
      </c>
      <c r="H25" s="93">
        <v>0</v>
      </c>
      <c r="I25" s="93">
        <v>0</v>
      </c>
      <c r="J25" s="355" t="str">
        <f t="shared" si="3"/>
        <v>-</v>
      </c>
    </row>
    <row r="26" spans="2:10" x14ac:dyDescent="0.2">
      <c r="B26" s="89"/>
      <c r="C26" s="17" t="s">
        <v>119</v>
      </c>
      <c r="D26" s="38">
        <v>14</v>
      </c>
      <c r="E26" s="93">
        <v>0</v>
      </c>
      <c r="F26" s="93">
        <v>0</v>
      </c>
      <c r="G26" s="355" t="str">
        <f t="shared" si="2"/>
        <v>-</v>
      </c>
      <c r="H26" s="93">
        <v>0</v>
      </c>
      <c r="I26" s="93">
        <v>0</v>
      </c>
      <c r="J26" s="355" t="str">
        <f t="shared" si="3"/>
        <v>-</v>
      </c>
    </row>
    <row r="27" spans="2:10" x14ac:dyDescent="0.2">
      <c r="B27" s="89"/>
      <c r="C27" s="17" t="s">
        <v>120</v>
      </c>
      <c r="D27" s="38">
        <v>15</v>
      </c>
      <c r="E27" s="93">
        <v>5359</v>
      </c>
      <c r="F27" s="93">
        <v>4016</v>
      </c>
      <c r="G27" s="355">
        <f t="shared" si="2"/>
        <v>33.441235059760942</v>
      </c>
      <c r="H27" s="93">
        <v>36826</v>
      </c>
      <c r="I27" s="93">
        <v>40740</v>
      </c>
      <c r="J27" s="355">
        <f t="shared" si="3"/>
        <v>-9.6072655866470313</v>
      </c>
    </row>
    <row r="28" spans="2:10" x14ac:dyDescent="0.2">
      <c r="B28" s="89"/>
      <c r="C28" s="17" t="s">
        <v>121</v>
      </c>
      <c r="D28" s="38">
        <v>16</v>
      </c>
      <c r="E28" s="93">
        <v>259</v>
      </c>
      <c r="F28" s="93">
        <v>1044</v>
      </c>
      <c r="G28" s="355">
        <f t="shared" si="2"/>
        <v>-75.191570881226056</v>
      </c>
      <c r="H28" s="93">
        <v>2209</v>
      </c>
      <c r="I28" s="93">
        <v>3902</v>
      </c>
      <c r="J28" s="355">
        <f t="shared" si="3"/>
        <v>-43.38800615069195</v>
      </c>
    </row>
    <row r="29" spans="2:10" x14ac:dyDescent="0.2">
      <c r="B29" s="89"/>
      <c r="C29" s="17" t="s">
        <v>122</v>
      </c>
      <c r="D29" s="38">
        <v>17</v>
      </c>
      <c r="E29" s="93">
        <v>124898</v>
      </c>
      <c r="F29" s="93">
        <v>90197</v>
      </c>
      <c r="G29" s="355">
        <f t="shared" si="2"/>
        <v>38.472454737962465</v>
      </c>
      <c r="H29" s="93">
        <v>1083993</v>
      </c>
      <c r="I29" s="93">
        <v>916215</v>
      </c>
      <c r="J29" s="355">
        <f t="shared" si="3"/>
        <v>18.312077405412481</v>
      </c>
    </row>
    <row r="30" spans="2:10" x14ac:dyDescent="0.2">
      <c r="B30" s="89"/>
      <c r="C30" s="17" t="s">
        <v>124</v>
      </c>
      <c r="D30" s="38">
        <v>18</v>
      </c>
      <c r="E30" s="93">
        <v>19016</v>
      </c>
      <c r="F30" s="93">
        <v>26222</v>
      </c>
      <c r="G30" s="355">
        <f t="shared" si="2"/>
        <v>-27.480741362214928</v>
      </c>
      <c r="H30" s="93">
        <v>142343</v>
      </c>
      <c r="I30" s="93">
        <v>200804</v>
      </c>
      <c r="J30" s="355">
        <f t="shared" si="3"/>
        <v>-29.113463875221612</v>
      </c>
    </row>
    <row r="31" spans="2:10" x14ac:dyDescent="0.2">
      <c r="B31" s="89"/>
      <c r="C31" s="17" t="s">
        <v>125</v>
      </c>
      <c r="D31" s="38">
        <v>19</v>
      </c>
      <c r="E31" s="93">
        <v>0</v>
      </c>
      <c r="F31" s="93">
        <v>0</v>
      </c>
      <c r="G31" s="355" t="str">
        <f t="shared" si="2"/>
        <v>-</v>
      </c>
      <c r="H31" s="93">
        <v>131</v>
      </c>
      <c r="I31" s="93">
        <v>0</v>
      </c>
      <c r="J31" s="355" t="str">
        <f t="shared" si="3"/>
        <v>-</v>
      </c>
    </row>
    <row r="32" spans="2:10" x14ac:dyDescent="0.2">
      <c r="B32" s="89"/>
      <c r="C32" s="17" t="s">
        <v>126</v>
      </c>
      <c r="D32" s="38">
        <v>20</v>
      </c>
      <c r="E32" s="93">
        <v>21537</v>
      </c>
      <c r="F32" s="93">
        <v>18976</v>
      </c>
      <c r="G32" s="355">
        <f t="shared" si="2"/>
        <v>13.495994940978079</v>
      </c>
      <c r="H32" s="93">
        <v>194764</v>
      </c>
      <c r="I32" s="93">
        <v>203048</v>
      </c>
      <c r="J32" s="355">
        <f t="shared" si="3"/>
        <v>-4.0798234900122168</v>
      </c>
    </row>
    <row r="33" spans="2:10" x14ac:dyDescent="0.2">
      <c r="B33" s="89"/>
      <c r="C33" s="17" t="s">
        <v>127</v>
      </c>
      <c r="D33" s="38">
        <v>21</v>
      </c>
      <c r="E33" s="93">
        <v>52358</v>
      </c>
      <c r="F33" s="93">
        <v>55815</v>
      </c>
      <c r="G33" s="355">
        <f t="shared" si="2"/>
        <v>-6.1936755352503781</v>
      </c>
      <c r="H33" s="93">
        <v>462812</v>
      </c>
      <c r="I33" s="93">
        <v>421440</v>
      </c>
      <c r="J33" s="355">
        <f t="shared" si="3"/>
        <v>9.8168185269551884</v>
      </c>
    </row>
    <row r="34" spans="2:10" x14ac:dyDescent="0.2">
      <c r="B34" s="82" t="s">
        <v>128</v>
      </c>
      <c r="C34" s="83"/>
      <c r="D34" s="133">
        <v>22</v>
      </c>
      <c r="E34" s="129">
        <f>SUM(E11:E33)</f>
        <v>898182</v>
      </c>
      <c r="F34" s="129">
        <f>SUM(F11:F33)</f>
        <v>945522</v>
      </c>
      <c r="G34" s="357">
        <f t="shared" si="2"/>
        <v>-5.0067581716765943</v>
      </c>
      <c r="H34" s="75">
        <f>SUM(H11:H33)</f>
        <v>8287748</v>
      </c>
      <c r="I34" s="75">
        <f>SUM(I11:I33)</f>
        <v>9372913</v>
      </c>
      <c r="J34" s="357">
        <f t="shared" si="3"/>
        <v>-11.577670677195016</v>
      </c>
    </row>
    <row r="35" spans="2:10" x14ac:dyDescent="0.2"/>
    <row r="36" spans="2:10" x14ac:dyDescent="0.2"/>
    <row r="37" spans="2:10" x14ac:dyDescent="0.2"/>
  </sheetData>
  <phoneticPr fontId="0" type="noConversion"/>
  <hyperlinks>
    <hyperlink ref="J1" location="Inhalt!F22" display="Inhalt!F22"/>
  </hyperlinks>
  <printOptions horizontalCentered="1"/>
  <pageMargins left="0.19685039370078741" right="0.19685039370078741" top="1.45" bottom="0" header="0.51181102300000003" footer="0.51181102300000003"/>
  <pageSetup paperSize="9" orientation="landscape" horizontalDpi="300" verticalDpi="300" r:id="rId1"/>
  <headerFooter alignWithMargins="0">
    <oddHeader>&amp;C&amp;"Helv,Fett"&amp;11Bundesamt für Wirtschaft und Ausfuhrkontrolle&amp;12
Mineralöldaten für die Bundesrepublik Deutschland&amp;LEndgültige Daten&amp;R14.6.2021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N40"/>
  <sheetViews>
    <sheetView showGridLines="0" showRowColHeaders="0" zoomScale="85" workbookViewId="0">
      <selection activeCell="M1" sqref="M1"/>
    </sheetView>
  </sheetViews>
  <sheetFormatPr baseColWidth="10" defaultColWidth="0" defaultRowHeight="12.75" zeroHeight="1" x14ac:dyDescent="0.2"/>
  <cols>
    <col min="1" max="1" width="2.7109375" style="135" customWidth="1"/>
    <col min="2" max="2" width="1.140625" style="135" customWidth="1"/>
    <col min="3" max="3" width="22.28515625" style="135" customWidth="1"/>
    <col min="4" max="4" width="3.28515625" style="135" customWidth="1"/>
    <col min="5" max="5" width="12.85546875" style="135" customWidth="1"/>
    <col min="6" max="6" width="2.28515625" style="135" customWidth="1"/>
    <col min="7" max="7" width="11.42578125" style="135" customWidth="1"/>
    <col min="8" max="8" width="11.7109375" style="135" customWidth="1"/>
    <col min="9" max="10" width="11.42578125" style="135" customWidth="1"/>
    <col min="11" max="12" width="13.42578125" style="135" customWidth="1"/>
    <col min="13" max="13" width="13" style="135" customWidth="1"/>
    <col min="14" max="14" width="3.28515625" style="135" customWidth="1"/>
    <col min="15" max="16384" width="9.140625" style="135" hidden="1"/>
  </cols>
  <sheetData>
    <row r="1" spans="2:13" ht="15.75" x14ac:dyDescent="0.25">
      <c r="B1" s="511" t="s">
        <v>372</v>
      </c>
      <c r="C1" s="134"/>
      <c r="D1" s="134"/>
      <c r="E1" s="134"/>
      <c r="F1" s="134"/>
      <c r="G1" s="134"/>
      <c r="H1" s="134"/>
      <c r="I1" s="134"/>
      <c r="J1" s="134"/>
      <c r="K1" s="134"/>
      <c r="L1" s="134"/>
      <c r="M1" s="477" t="str">
        <f>INDEX(rP1.Inhalte,22,1)</f>
        <v>zurück zum Inhaltsverzeichnis</v>
      </c>
    </row>
    <row r="2" spans="2:13" ht="5.0999999999999996" customHeight="1" x14ac:dyDescent="0.2"/>
    <row r="3" spans="2:13" x14ac:dyDescent="0.2">
      <c r="B3" s="473" t="s">
        <v>135</v>
      </c>
      <c r="M3" s="136" t="s">
        <v>73</v>
      </c>
    </row>
    <row r="4" spans="2:13" ht="5.0999999999999996" customHeight="1" x14ac:dyDescent="0.2">
      <c r="C4" s="137"/>
      <c r="D4" s="137"/>
      <c r="E4" s="138"/>
      <c r="F4" s="138"/>
      <c r="G4" s="138"/>
      <c r="H4" s="138"/>
      <c r="I4" s="138"/>
      <c r="J4" s="138"/>
      <c r="K4" s="138"/>
      <c r="L4" s="137"/>
    </row>
    <row r="5" spans="2:13" x14ac:dyDescent="0.2">
      <c r="B5" s="139"/>
      <c r="C5" s="140"/>
      <c r="D5" s="141"/>
      <c r="E5" s="142" t="s">
        <v>74</v>
      </c>
      <c r="F5" s="143"/>
      <c r="G5" s="144" t="s">
        <v>75</v>
      </c>
      <c r="H5" s="145" t="s">
        <v>76</v>
      </c>
      <c r="I5" s="145" t="s">
        <v>77</v>
      </c>
      <c r="J5" s="145" t="s">
        <v>78</v>
      </c>
      <c r="K5" s="146" t="s">
        <v>79</v>
      </c>
      <c r="L5" s="147"/>
      <c r="M5" s="148" t="s">
        <v>80</v>
      </c>
    </row>
    <row r="6" spans="2:13" x14ac:dyDescent="0.2">
      <c r="B6" s="149"/>
      <c r="C6" s="136" t="s">
        <v>81</v>
      </c>
      <c r="D6" s="150" t="s">
        <v>0</v>
      </c>
      <c r="E6" s="151" t="s">
        <v>82</v>
      </c>
      <c r="F6" s="152"/>
      <c r="G6" s="153" t="s">
        <v>83</v>
      </c>
      <c r="H6" s="153" t="s">
        <v>84</v>
      </c>
      <c r="I6" s="153" t="s">
        <v>85</v>
      </c>
      <c r="J6" s="153" t="s">
        <v>86</v>
      </c>
      <c r="K6" s="144" t="s">
        <v>87</v>
      </c>
      <c r="L6" s="153" t="s">
        <v>88</v>
      </c>
      <c r="M6" s="32" t="s">
        <v>89</v>
      </c>
    </row>
    <row r="7" spans="2:13" x14ac:dyDescent="0.2">
      <c r="B7" s="149"/>
      <c r="D7" s="150"/>
      <c r="E7" s="151" t="s">
        <v>90</v>
      </c>
      <c r="F7" s="152"/>
      <c r="G7" s="153" t="s">
        <v>91</v>
      </c>
      <c r="H7" s="153" t="s">
        <v>92</v>
      </c>
      <c r="I7" s="153" t="s">
        <v>93</v>
      </c>
      <c r="J7" s="153" t="s">
        <v>94</v>
      </c>
      <c r="K7" s="153" t="s">
        <v>95</v>
      </c>
      <c r="L7" s="153" t="s">
        <v>96</v>
      </c>
      <c r="M7" s="32" t="s">
        <v>97</v>
      </c>
    </row>
    <row r="8" spans="2:13" ht="4.5" customHeight="1" x14ac:dyDescent="0.2">
      <c r="B8" s="149"/>
      <c r="D8" s="150"/>
      <c r="E8" s="151"/>
      <c r="F8" s="152"/>
      <c r="G8" s="153"/>
      <c r="H8" s="153"/>
      <c r="I8" s="153"/>
      <c r="J8" s="153"/>
      <c r="K8" s="153"/>
      <c r="L8" s="153"/>
      <c r="M8" s="153"/>
    </row>
    <row r="9" spans="2:13" x14ac:dyDescent="0.2">
      <c r="B9" s="149" t="s">
        <v>58</v>
      </c>
      <c r="D9" s="150"/>
      <c r="E9" s="154" t="s">
        <v>98</v>
      </c>
      <c r="F9" s="155"/>
      <c r="G9" s="153" t="s">
        <v>99</v>
      </c>
      <c r="H9" s="153" t="s">
        <v>99</v>
      </c>
      <c r="I9" s="153" t="s">
        <v>98</v>
      </c>
      <c r="J9" s="153" t="s">
        <v>98</v>
      </c>
      <c r="K9" s="153" t="s">
        <v>98</v>
      </c>
      <c r="L9" s="153" t="s">
        <v>98</v>
      </c>
      <c r="M9" s="156" t="s">
        <v>100</v>
      </c>
    </row>
    <row r="10" spans="2:13" x14ac:dyDescent="0.2">
      <c r="B10" s="157"/>
      <c r="C10" s="137"/>
      <c r="D10" s="158"/>
      <c r="E10" s="146" t="s">
        <v>101</v>
      </c>
      <c r="F10" s="147"/>
      <c r="G10" s="159" t="s">
        <v>20</v>
      </c>
      <c r="H10" s="159" t="s">
        <v>21</v>
      </c>
      <c r="I10" s="159" t="s">
        <v>55</v>
      </c>
      <c r="J10" s="159" t="s">
        <v>23</v>
      </c>
      <c r="K10" s="159" t="s">
        <v>24</v>
      </c>
      <c r="L10" s="159" t="s">
        <v>102</v>
      </c>
      <c r="M10" s="159" t="s">
        <v>103</v>
      </c>
    </row>
    <row r="11" spans="2:13" x14ac:dyDescent="0.2">
      <c r="B11" s="149" t="s">
        <v>104</v>
      </c>
      <c r="C11" s="150"/>
      <c r="D11" s="160"/>
      <c r="E11" s="161"/>
      <c r="F11" s="145"/>
      <c r="G11" s="153"/>
      <c r="H11" s="153"/>
      <c r="I11" s="153"/>
      <c r="J11" s="162"/>
      <c r="K11" s="153"/>
      <c r="L11" s="153"/>
      <c r="M11" s="153"/>
    </row>
    <row r="12" spans="2:13" x14ac:dyDescent="0.2">
      <c r="B12" s="149"/>
      <c r="C12" s="137" t="s">
        <v>105</v>
      </c>
      <c r="D12" s="163">
        <v>1</v>
      </c>
      <c r="E12" s="164">
        <v>5633293</v>
      </c>
      <c r="F12" s="165"/>
      <c r="G12" s="166">
        <v>689</v>
      </c>
      <c r="H12" s="166">
        <v>1657077</v>
      </c>
      <c r="I12" s="166">
        <v>220855</v>
      </c>
      <c r="J12" s="166">
        <v>0</v>
      </c>
      <c r="K12" s="166">
        <v>2195975</v>
      </c>
      <c r="L12" s="166">
        <v>3714109</v>
      </c>
      <c r="M12" s="166">
        <f>E12-G12-H12+I12+J12+K12+L12</f>
        <v>10106466</v>
      </c>
    </row>
    <row r="13" spans="2:13" x14ac:dyDescent="0.2">
      <c r="B13" s="149"/>
      <c r="C13" s="137" t="s">
        <v>106</v>
      </c>
      <c r="D13" s="159">
        <v>2</v>
      </c>
      <c r="E13" s="164">
        <v>15353068</v>
      </c>
      <c r="F13" s="165"/>
      <c r="G13" s="166">
        <v>0</v>
      </c>
      <c r="H13" s="166">
        <v>39361</v>
      </c>
      <c r="I13" s="166">
        <v>0</v>
      </c>
      <c r="J13" s="166">
        <v>0</v>
      </c>
      <c r="K13" s="166">
        <v>40577</v>
      </c>
      <c r="L13" s="166">
        <v>1174080</v>
      </c>
      <c r="M13" s="166">
        <f t="shared" ref="M13:M19" si="0">E13-G13-H13+I13+J13+K13+L13</f>
        <v>16528364</v>
      </c>
    </row>
    <row r="14" spans="2:13" x14ac:dyDescent="0.2">
      <c r="B14" s="149"/>
      <c r="C14" s="137" t="s">
        <v>107</v>
      </c>
      <c r="D14" s="159">
        <v>3</v>
      </c>
      <c r="E14" s="164">
        <v>1979049</v>
      </c>
      <c r="F14" s="165"/>
      <c r="G14" s="166">
        <v>0</v>
      </c>
      <c r="H14" s="166">
        <v>1037782</v>
      </c>
      <c r="I14" s="166">
        <v>3019369</v>
      </c>
      <c r="J14" s="166">
        <v>0</v>
      </c>
      <c r="K14" s="166">
        <v>17092</v>
      </c>
      <c r="L14" s="166">
        <v>445817</v>
      </c>
      <c r="M14" s="166">
        <f t="shared" si="0"/>
        <v>4423545</v>
      </c>
    </row>
    <row r="15" spans="2:13" x14ac:dyDescent="0.2">
      <c r="B15" s="149"/>
      <c r="C15" s="137" t="s">
        <v>108</v>
      </c>
      <c r="D15" s="159">
        <v>4</v>
      </c>
      <c r="E15" s="164">
        <v>25850544</v>
      </c>
      <c r="F15" s="165"/>
      <c r="G15" s="166">
        <v>1587</v>
      </c>
      <c r="H15" s="166">
        <v>146026</v>
      </c>
      <c r="I15" s="166">
        <v>0</v>
      </c>
      <c r="J15" s="166">
        <v>0</v>
      </c>
      <c r="K15" s="166">
        <v>3808579</v>
      </c>
      <c r="L15" s="166">
        <v>8008089</v>
      </c>
      <c r="M15" s="166">
        <f t="shared" si="0"/>
        <v>37519599</v>
      </c>
    </row>
    <row r="16" spans="2:13" x14ac:dyDescent="0.2">
      <c r="B16" s="149"/>
      <c r="C16" s="137" t="s">
        <v>109</v>
      </c>
      <c r="D16" s="159">
        <v>5</v>
      </c>
      <c r="E16" s="164">
        <v>10330407</v>
      </c>
      <c r="F16" s="165"/>
      <c r="G16" s="166">
        <v>12093</v>
      </c>
      <c r="H16" s="166">
        <v>113433</v>
      </c>
      <c r="I16" s="166">
        <v>0</v>
      </c>
      <c r="J16" s="166">
        <v>12588</v>
      </c>
      <c r="K16" s="166">
        <v>473748</v>
      </c>
      <c r="L16" s="166">
        <v>2104553</v>
      </c>
      <c r="M16" s="166">
        <f t="shared" si="0"/>
        <v>12795770</v>
      </c>
    </row>
    <row r="17" spans="2:13" x14ac:dyDescent="0.2">
      <c r="B17" s="149"/>
      <c r="C17" s="137" t="s">
        <v>110</v>
      </c>
      <c r="D17" s="159">
        <v>6</v>
      </c>
      <c r="E17" s="164">
        <v>1646244</v>
      </c>
      <c r="F17" s="165"/>
      <c r="G17" s="166">
        <v>0</v>
      </c>
      <c r="H17" s="166">
        <v>1332219</v>
      </c>
      <c r="I17" s="166">
        <v>703</v>
      </c>
      <c r="J17" s="166">
        <v>3545</v>
      </c>
      <c r="K17" s="166">
        <v>371071</v>
      </c>
      <c r="L17" s="166">
        <v>74094</v>
      </c>
      <c r="M17" s="166">
        <f t="shared" si="0"/>
        <v>763438</v>
      </c>
    </row>
    <row r="18" spans="2:13" x14ac:dyDescent="0.2">
      <c r="B18" s="149"/>
      <c r="C18" s="137" t="s">
        <v>111</v>
      </c>
      <c r="D18" s="159">
        <v>7</v>
      </c>
      <c r="E18" s="164">
        <v>3314656</v>
      </c>
      <c r="F18" s="165"/>
      <c r="G18" s="166">
        <v>420808</v>
      </c>
      <c r="H18" s="166">
        <v>112038</v>
      </c>
      <c r="I18" s="166">
        <v>0</v>
      </c>
      <c r="J18" s="166">
        <v>108257</v>
      </c>
      <c r="K18" s="166">
        <v>0</v>
      </c>
      <c r="L18" s="166">
        <v>49663</v>
      </c>
      <c r="M18" s="166">
        <f t="shared" si="0"/>
        <v>2939730</v>
      </c>
    </row>
    <row r="19" spans="2:13" x14ac:dyDescent="0.2">
      <c r="B19" s="157"/>
      <c r="C19" s="137" t="s">
        <v>112</v>
      </c>
      <c r="D19" s="159">
        <v>8</v>
      </c>
      <c r="E19" s="164">
        <v>1778493</v>
      </c>
      <c r="F19" s="165"/>
      <c r="G19" s="166">
        <v>2654</v>
      </c>
      <c r="H19" s="166">
        <v>1241848</v>
      </c>
      <c r="I19" s="166">
        <v>27845</v>
      </c>
      <c r="J19" s="166">
        <v>28945</v>
      </c>
      <c r="K19" s="166">
        <v>787576</v>
      </c>
      <c r="L19" s="166">
        <v>357534</v>
      </c>
      <c r="M19" s="166">
        <f t="shared" si="0"/>
        <v>1735891</v>
      </c>
    </row>
    <row r="20" spans="2:13" ht="3.95" customHeight="1" x14ac:dyDescent="0.2">
      <c r="B20" s="157"/>
      <c r="C20" s="137"/>
      <c r="D20" s="159"/>
      <c r="E20" s="164"/>
      <c r="F20" s="165"/>
      <c r="G20" s="166"/>
      <c r="H20" s="166"/>
      <c r="I20" s="166"/>
      <c r="J20" s="166"/>
      <c r="K20" s="166"/>
      <c r="L20" s="166"/>
      <c r="M20" s="166"/>
    </row>
    <row r="21" spans="2:13" x14ac:dyDescent="0.2">
      <c r="B21" s="149" t="s">
        <v>113</v>
      </c>
      <c r="D21" s="144"/>
      <c r="E21" s="167" t="s">
        <v>0</v>
      </c>
      <c r="F21" s="168"/>
      <c r="G21" s="169"/>
      <c r="H21" s="169"/>
      <c r="I21" s="169"/>
      <c r="J21" s="169"/>
      <c r="K21" s="169"/>
      <c r="L21" s="169"/>
      <c r="M21" s="169"/>
    </row>
    <row r="22" spans="2:13" x14ac:dyDescent="0.2">
      <c r="B22" s="149"/>
      <c r="C22" s="137" t="s">
        <v>114</v>
      </c>
      <c r="D22" s="163">
        <v>9</v>
      </c>
      <c r="E22" s="164">
        <v>2485004</v>
      </c>
      <c r="F22" s="165"/>
      <c r="G22" s="166">
        <v>36333</v>
      </c>
      <c r="H22" s="166">
        <v>377660</v>
      </c>
      <c r="I22" s="166">
        <v>68700</v>
      </c>
      <c r="J22" s="166">
        <v>0</v>
      </c>
      <c r="K22" s="166">
        <v>217849</v>
      </c>
      <c r="L22" s="166">
        <v>828560</v>
      </c>
      <c r="M22" s="166">
        <f t="shared" ref="M22:M34" si="1">E22-G22-H22+I22+J22+K22+L22</f>
        <v>3186120</v>
      </c>
    </row>
    <row r="23" spans="2:13" x14ac:dyDescent="0.2">
      <c r="B23" s="149"/>
      <c r="C23" s="137" t="s">
        <v>115</v>
      </c>
      <c r="D23" s="159">
        <v>10</v>
      </c>
      <c r="E23" s="164">
        <v>2989325</v>
      </c>
      <c r="F23" s="165"/>
      <c r="G23" s="166">
        <v>2788879</v>
      </c>
      <c r="H23" s="166">
        <v>97047</v>
      </c>
      <c r="I23" s="166">
        <v>235913</v>
      </c>
      <c r="J23" s="166">
        <v>0</v>
      </c>
      <c r="K23" s="166">
        <v>0</v>
      </c>
      <c r="L23" s="166">
        <v>0</v>
      </c>
      <c r="M23" s="166">
        <f t="shared" si="1"/>
        <v>339312</v>
      </c>
    </row>
    <row r="24" spans="2:13" x14ac:dyDescent="0.2">
      <c r="B24" s="149"/>
      <c r="C24" s="137" t="s">
        <v>116</v>
      </c>
      <c r="D24" s="159">
        <v>11</v>
      </c>
      <c r="E24" s="164">
        <v>369355</v>
      </c>
      <c r="F24" s="165"/>
      <c r="G24" s="166">
        <v>0</v>
      </c>
      <c r="H24" s="166">
        <v>208117</v>
      </c>
      <c r="I24" s="166">
        <v>13026</v>
      </c>
      <c r="J24" s="166">
        <v>6385</v>
      </c>
      <c r="K24" s="166">
        <v>1417</v>
      </c>
      <c r="L24" s="166">
        <v>87102</v>
      </c>
      <c r="M24" s="166">
        <f t="shared" si="1"/>
        <v>269168</v>
      </c>
    </row>
    <row r="25" spans="2:13" x14ac:dyDescent="0.2">
      <c r="B25" s="149"/>
      <c r="C25" s="137" t="s">
        <v>117</v>
      </c>
      <c r="D25" s="159">
        <v>12</v>
      </c>
      <c r="E25" s="164">
        <v>49991</v>
      </c>
      <c r="F25" s="165"/>
      <c r="G25" s="166">
        <v>0</v>
      </c>
      <c r="H25" s="166">
        <v>2062</v>
      </c>
      <c r="I25" s="166">
        <v>35903</v>
      </c>
      <c r="J25" s="166">
        <v>0</v>
      </c>
      <c r="K25" s="166">
        <v>6231</v>
      </c>
      <c r="L25" s="166">
        <v>66567</v>
      </c>
      <c r="M25" s="166">
        <f t="shared" si="1"/>
        <v>156630</v>
      </c>
    </row>
    <row r="26" spans="2:13" x14ac:dyDescent="0.2">
      <c r="B26" s="149"/>
      <c r="C26" s="137" t="s">
        <v>118</v>
      </c>
      <c r="D26" s="159">
        <v>13</v>
      </c>
      <c r="E26" s="164">
        <v>0</v>
      </c>
      <c r="F26" s="165"/>
      <c r="G26" s="166">
        <v>0</v>
      </c>
      <c r="H26" s="166">
        <v>0</v>
      </c>
      <c r="I26" s="166">
        <v>0</v>
      </c>
      <c r="J26" s="166">
        <v>0</v>
      </c>
      <c r="K26" s="166">
        <v>0</v>
      </c>
      <c r="L26" s="166">
        <v>5864</v>
      </c>
      <c r="M26" s="166">
        <f t="shared" si="1"/>
        <v>5864</v>
      </c>
    </row>
    <row r="27" spans="2:13" x14ac:dyDescent="0.2">
      <c r="B27" s="149"/>
      <c r="C27" s="137" t="s">
        <v>119</v>
      </c>
      <c r="D27" s="159">
        <v>14</v>
      </c>
      <c r="E27" s="164">
        <v>0</v>
      </c>
      <c r="F27" s="165"/>
      <c r="G27" s="166">
        <v>0</v>
      </c>
      <c r="H27" s="166">
        <v>0</v>
      </c>
      <c r="I27" s="166">
        <v>0</v>
      </c>
      <c r="J27" s="166">
        <v>0</v>
      </c>
      <c r="K27" s="166">
        <v>0</v>
      </c>
      <c r="L27" s="166">
        <v>0</v>
      </c>
      <c r="M27" s="166">
        <f t="shared" si="1"/>
        <v>0</v>
      </c>
    </row>
    <row r="28" spans="2:13" x14ac:dyDescent="0.2">
      <c r="B28" s="149"/>
      <c r="C28" s="137" t="s">
        <v>120</v>
      </c>
      <c r="D28" s="159">
        <v>15</v>
      </c>
      <c r="E28" s="164">
        <v>2190264</v>
      </c>
      <c r="F28" s="165"/>
      <c r="G28" s="166">
        <v>0</v>
      </c>
      <c r="H28" s="166">
        <v>36826</v>
      </c>
      <c r="I28" s="166">
        <v>0</v>
      </c>
      <c r="J28" s="166">
        <v>0</v>
      </c>
      <c r="K28" s="166">
        <v>63254</v>
      </c>
      <c r="L28" s="166">
        <v>2526568</v>
      </c>
      <c r="M28" s="166">
        <f t="shared" si="1"/>
        <v>4743260</v>
      </c>
    </row>
    <row r="29" spans="2:13" x14ac:dyDescent="0.2">
      <c r="B29" s="149"/>
      <c r="C29" s="137" t="s">
        <v>121</v>
      </c>
      <c r="D29" s="159">
        <v>16</v>
      </c>
      <c r="E29" s="164">
        <v>4</v>
      </c>
      <c r="F29" s="165"/>
      <c r="G29" s="166">
        <v>0</v>
      </c>
      <c r="H29" s="166">
        <v>2209</v>
      </c>
      <c r="I29" s="166">
        <v>0</v>
      </c>
      <c r="J29" s="166">
        <v>0</v>
      </c>
      <c r="K29" s="166">
        <v>0</v>
      </c>
      <c r="L29" s="166">
        <v>15820</v>
      </c>
      <c r="M29" s="166">
        <f t="shared" si="1"/>
        <v>13615</v>
      </c>
    </row>
    <row r="30" spans="2:13" x14ac:dyDescent="0.2">
      <c r="B30" s="149"/>
      <c r="C30" s="469" t="s">
        <v>287</v>
      </c>
      <c r="D30" s="159">
        <v>17</v>
      </c>
      <c r="E30" s="164">
        <v>1969740</v>
      </c>
      <c r="F30" s="170"/>
      <c r="G30" s="166">
        <v>0</v>
      </c>
      <c r="H30" s="166">
        <v>1083993</v>
      </c>
      <c r="I30" s="166">
        <v>0</v>
      </c>
      <c r="J30" s="166">
        <v>209195</v>
      </c>
      <c r="K30" s="166">
        <v>28525</v>
      </c>
      <c r="L30" s="166">
        <v>677067</v>
      </c>
      <c r="M30" s="166">
        <f t="shared" si="1"/>
        <v>1800534</v>
      </c>
    </row>
    <row r="31" spans="2:13" x14ac:dyDescent="0.2">
      <c r="B31" s="149"/>
      <c r="C31" s="137" t="s">
        <v>124</v>
      </c>
      <c r="D31" s="159">
        <v>18</v>
      </c>
      <c r="E31" s="164">
        <v>3193959</v>
      </c>
      <c r="F31" s="165"/>
      <c r="G31" s="166">
        <v>0</v>
      </c>
      <c r="H31" s="166">
        <v>142343</v>
      </c>
      <c r="I31" s="166">
        <v>0</v>
      </c>
      <c r="J31" s="166">
        <v>0</v>
      </c>
      <c r="K31" s="166">
        <v>8062</v>
      </c>
      <c r="L31" s="166">
        <v>77564</v>
      </c>
      <c r="M31" s="166">
        <f t="shared" si="1"/>
        <v>3137242</v>
      </c>
    </row>
    <row r="32" spans="2:13" x14ac:dyDescent="0.2">
      <c r="B32" s="149"/>
      <c r="C32" s="137" t="s">
        <v>125</v>
      </c>
      <c r="D32" s="159">
        <v>19</v>
      </c>
      <c r="E32" s="164">
        <v>1425919</v>
      </c>
      <c r="F32" s="165"/>
      <c r="G32" s="166">
        <v>549203</v>
      </c>
      <c r="H32" s="166">
        <v>131</v>
      </c>
      <c r="I32" s="166">
        <v>0</v>
      </c>
      <c r="J32" s="166">
        <v>0</v>
      </c>
      <c r="K32" s="166">
        <v>485229</v>
      </c>
      <c r="L32" s="166">
        <v>14281</v>
      </c>
      <c r="M32" s="166">
        <f t="shared" si="1"/>
        <v>1376095</v>
      </c>
    </row>
    <row r="33" spans="2:13" x14ac:dyDescent="0.2">
      <c r="B33" s="149"/>
      <c r="C33" s="137" t="s">
        <v>126</v>
      </c>
      <c r="D33" s="159">
        <v>20</v>
      </c>
      <c r="E33" s="164">
        <v>249903</v>
      </c>
      <c r="F33" s="165"/>
      <c r="G33" s="166">
        <v>0</v>
      </c>
      <c r="H33" s="166">
        <v>194764</v>
      </c>
      <c r="I33" s="166">
        <v>0</v>
      </c>
      <c r="J33" s="166">
        <v>0</v>
      </c>
      <c r="K33" s="166">
        <v>129540</v>
      </c>
      <c r="L33" s="166">
        <v>118588</v>
      </c>
      <c r="M33" s="166">
        <f t="shared" si="1"/>
        <v>303267</v>
      </c>
    </row>
    <row r="34" spans="2:13" x14ac:dyDescent="0.2">
      <c r="B34" s="149"/>
      <c r="C34" s="137" t="s">
        <v>127</v>
      </c>
      <c r="D34" s="159">
        <v>21</v>
      </c>
      <c r="E34" s="164">
        <v>1083922</v>
      </c>
      <c r="F34" s="165"/>
      <c r="G34" s="166">
        <v>471829</v>
      </c>
      <c r="H34" s="166">
        <v>462812</v>
      </c>
      <c r="I34" s="166">
        <v>911376</v>
      </c>
      <c r="J34" s="166">
        <v>0</v>
      </c>
      <c r="K34" s="166">
        <v>5</v>
      </c>
      <c r="L34" s="166">
        <v>78932</v>
      </c>
      <c r="M34" s="166">
        <f t="shared" si="1"/>
        <v>1139594</v>
      </c>
    </row>
    <row r="35" spans="2:13" s="176" customFormat="1" x14ac:dyDescent="0.2">
      <c r="B35" s="171" t="s">
        <v>128</v>
      </c>
      <c r="C35" s="172"/>
      <c r="D35" s="173">
        <v>22</v>
      </c>
      <c r="E35" s="174">
        <f>SUM(E12:E34)</f>
        <v>81893140</v>
      </c>
      <c r="F35" s="175"/>
      <c r="G35" s="174">
        <f>SUM(G12:G34)</f>
        <v>4284075</v>
      </c>
      <c r="H35" s="174">
        <f t="shared" ref="H35:M35" si="2">SUM(H12:H34)</f>
        <v>8287748</v>
      </c>
      <c r="I35" s="174">
        <f t="shared" si="2"/>
        <v>4533690</v>
      </c>
      <c r="J35" s="174">
        <f t="shared" si="2"/>
        <v>368915</v>
      </c>
      <c r="K35" s="174">
        <f t="shared" si="2"/>
        <v>8634730</v>
      </c>
      <c r="L35" s="174">
        <f t="shared" si="2"/>
        <v>20424852</v>
      </c>
      <c r="M35" s="379">
        <f t="shared" si="2"/>
        <v>103283504</v>
      </c>
    </row>
    <row r="36" spans="2:13" ht="7.5" customHeight="1" x14ac:dyDescent="0.2"/>
    <row r="37" spans="2:13" s="9" customFormat="1" x14ac:dyDescent="0.2">
      <c r="B37" s="470" t="s">
        <v>290</v>
      </c>
      <c r="C37" s="135"/>
      <c r="D37" s="130"/>
      <c r="E37" s="130"/>
      <c r="F37" s="130"/>
      <c r="G37" s="472"/>
    </row>
    <row r="38" spans="2:13" s="9" customFormat="1" x14ac:dyDescent="0.2">
      <c r="C38" s="130" t="s">
        <v>289</v>
      </c>
      <c r="D38" s="471" t="s">
        <v>35</v>
      </c>
      <c r="E38" s="130">
        <v>179120</v>
      </c>
      <c r="F38" s="130"/>
      <c r="G38" s="131"/>
    </row>
    <row r="39" spans="2:13" x14ac:dyDescent="0.2">
      <c r="C39" s="130" t="s">
        <v>291</v>
      </c>
      <c r="D39" s="471" t="s">
        <v>35</v>
      </c>
      <c r="E39" s="130">
        <v>30075</v>
      </c>
      <c r="F39" s="130"/>
    </row>
    <row r="40" spans="2:13" x14ac:dyDescent="0.2"/>
  </sheetData>
  <phoneticPr fontId="0" type="noConversion"/>
  <hyperlinks>
    <hyperlink ref="M1" location="Inhalt!F23" display="Inhalt!F23"/>
  </hyperlinks>
  <printOptions horizontalCentered="1"/>
  <pageMargins left="0" right="0" top="1.39" bottom="0" header="0.51181102300000003" footer="0.51181102300000003"/>
  <pageSetup paperSize="9" orientation="landscape" horizontalDpi="300" verticalDpi="300" r:id="rId1"/>
  <headerFooter alignWithMargins="0">
    <oddHeader>&amp;C&amp;"Helv,Fett"&amp;11Bundesamt für Wirtschaft und Ausfuhrkontrolle&amp;12
Mineralöldaten für die Bundesrepublik Deutschland&amp;LEndgültige Daten&amp;R14.6.2021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B1:N42"/>
  <sheetViews>
    <sheetView showRowColHeaders="0" zoomScale="85" workbookViewId="0">
      <selection activeCell="C40" sqref="C40"/>
    </sheetView>
  </sheetViews>
  <sheetFormatPr baseColWidth="10" defaultColWidth="0" defaultRowHeight="12.75" zeroHeight="1" x14ac:dyDescent="0.2"/>
  <cols>
    <col min="1" max="1" width="1.85546875" style="9" customWidth="1"/>
    <col min="2" max="2" width="1.140625" style="9" customWidth="1"/>
    <col min="3" max="3" width="22.7109375" style="9" customWidth="1"/>
    <col min="4" max="4" width="3.28515625" style="9" customWidth="1"/>
    <col min="5" max="5" width="12.5703125" style="9" customWidth="1"/>
    <col min="6" max="8" width="11.42578125" style="9" customWidth="1"/>
    <col min="9" max="9" width="2.42578125" style="9" customWidth="1"/>
    <col min="10" max="10" width="11" style="9" customWidth="1"/>
    <col min="11" max="11" width="13.5703125" style="9" customWidth="1"/>
    <col min="12" max="13" width="12.5703125" style="9" customWidth="1"/>
    <col min="14" max="14" width="2.140625" style="9" customWidth="1"/>
    <col min="15" max="15" width="9.140625" style="9" customWidth="1"/>
    <col min="16" max="16384" width="0" style="9" hidden="1"/>
  </cols>
  <sheetData>
    <row r="1" spans="2:14" ht="15.75" x14ac:dyDescent="0.25">
      <c r="B1" s="354" t="s">
        <v>371</v>
      </c>
      <c r="C1" s="6"/>
      <c r="D1" s="6"/>
      <c r="E1" s="6"/>
      <c r="F1" s="6"/>
      <c r="G1" s="6"/>
      <c r="H1" s="6"/>
      <c r="I1" s="6"/>
      <c r="J1" s="6"/>
      <c r="K1" s="6"/>
      <c r="L1" s="6"/>
      <c r="M1" s="476" t="str">
        <f>INDEX(rP1.Inhalte,22,1)</f>
        <v>zurück zum Inhaltsverzeichnis</v>
      </c>
      <c r="N1" s="6"/>
    </row>
    <row r="2" spans="2:14" ht="5.0999999999999996" customHeight="1" x14ac:dyDescent="0.2"/>
    <row r="3" spans="2:14" x14ac:dyDescent="0.2">
      <c r="B3" s="9" t="s">
        <v>136</v>
      </c>
      <c r="N3" s="16" t="s">
        <v>73</v>
      </c>
    </row>
    <row r="4" spans="2:14" ht="5.0999999999999996" customHeight="1" x14ac:dyDescent="0.2">
      <c r="C4" s="17"/>
      <c r="D4" s="17"/>
      <c r="E4" s="18"/>
      <c r="F4" s="18"/>
      <c r="G4" s="18"/>
      <c r="H4" s="18"/>
      <c r="I4" s="18"/>
      <c r="J4" s="18"/>
      <c r="K4" s="18"/>
      <c r="L4" s="17"/>
    </row>
    <row r="5" spans="2:14" x14ac:dyDescent="0.2">
      <c r="B5" s="104"/>
      <c r="C5" s="20"/>
      <c r="D5" s="21"/>
      <c r="E5" s="113"/>
      <c r="F5" s="25" t="s">
        <v>137</v>
      </c>
      <c r="G5" s="26"/>
      <c r="H5" s="27"/>
      <c r="I5" s="113" t="s">
        <v>0</v>
      </c>
      <c r="J5" s="177"/>
      <c r="K5" s="23" t="s">
        <v>138</v>
      </c>
      <c r="L5" s="113"/>
      <c r="M5" s="113" t="s">
        <v>80</v>
      </c>
      <c r="N5" s="21"/>
    </row>
    <row r="6" spans="2:14" x14ac:dyDescent="0.2">
      <c r="B6" s="89"/>
      <c r="C6" s="16" t="s">
        <v>139</v>
      </c>
      <c r="D6" s="30" t="s">
        <v>0</v>
      </c>
      <c r="E6" s="116" t="s">
        <v>89</v>
      </c>
      <c r="F6" s="32" t="s">
        <v>140</v>
      </c>
      <c r="G6" s="32" t="s">
        <v>141</v>
      </c>
      <c r="H6" s="178" t="s">
        <v>142</v>
      </c>
      <c r="I6" s="116" t="s">
        <v>143</v>
      </c>
      <c r="J6" s="179"/>
      <c r="K6" s="32" t="s">
        <v>144</v>
      </c>
      <c r="L6" s="116" t="s">
        <v>145</v>
      </c>
      <c r="M6" s="116" t="s">
        <v>146</v>
      </c>
      <c r="N6" s="180"/>
    </row>
    <row r="7" spans="2:14" x14ac:dyDescent="0.2">
      <c r="B7" s="89"/>
      <c r="D7" s="30"/>
      <c r="E7" s="116" t="s">
        <v>97</v>
      </c>
      <c r="F7" s="32" t="s">
        <v>147</v>
      </c>
      <c r="G7" s="32" t="s">
        <v>148</v>
      </c>
      <c r="H7" s="178" t="s">
        <v>149</v>
      </c>
      <c r="I7" s="116"/>
      <c r="J7" s="179"/>
      <c r="K7" s="32" t="s">
        <v>150</v>
      </c>
      <c r="L7" s="116" t="s">
        <v>151</v>
      </c>
      <c r="M7" s="116" t="s">
        <v>152</v>
      </c>
      <c r="N7" s="180"/>
    </row>
    <row r="8" spans="2:14" ht="4.5" customHeight="1" x14ac:dyDescent="0.2">
      <c r="B8" s="89"/>
      <c r="D8" s="30"/>
      <c r="E8" s="116"/>
      <c r="F8" s="32"/>
      <c r="G8" s="32"/>
      <c r="I8" s="116"/>
      <c r="J8" s="179"/>
      <c r="K8" s="32"/>
      <c r="L8" s="116"/>
      <c r="M8" s="116"/>
      <c r="N8" s="180"/>
    </row>
    <row r="9" spans="2:14" x14ac:dyDescent="0.2">
      <c r="B9" s="89" t="s">
        <v>58</v>
      </c>
      <c r="D9" s="30"/>
      <c r="E9" s="118" t="s">
        <v>98</v>
      </c>
      <c r="F9" s="32" t="s">
        <v>99</v>
      </c>
      <c r="G9" s="32" t="s">
        <v>99</v>
      </c>
      <c r="H9" s="32" t="s">
        <v>99</v>
      </c>
      <c r="I9" s="118" t="s">
        <v>98</v>
      </c>
      <c r="J9" s="181"/>
      <c r="K9" s="32" t="s">
        <v>99</v>
      </c>
      <c r="L9" s="179" t="s">
        <v>99</v>
      </c>
      <c r="M9" s="182" t="s">
        <v>100</v>
      </c>
      <c r="N9" s="183"/>
    </row>
    <row r="10" spans="2:14" x14ac:dyDescent="0.2">
      <c r="B10" s="105"/>
      <c r="C10" s="17"/>
      <c r="D10" s="36"/>
      <c r="E10" s="25" t="s">
        <v>101</v>
      </c>
      <c r="F10" s="38" t="s">
        <v>20</v>
      </c>
      <c r="G10" s="38" t="s">
        <v>21</v>
      </c>
      <c r="H10" s="38" t="s">
        <v>55</v>
      </c>
      <c r="I10" s="25" t="s">
        <v>23</v>
      </c>
      <c r="J10" s="26"/>
      <c r="K10" s="38" t="s">
        <v>24</v>
      </c>
      <c r="L10" s="25" t="s">
        <v>102</v>
      </c>
      <c r="M10" s="25" t="s">
        <v>103</v>
      </c>
      <c r="N10" s="184"/>
    </row>
    <row r="11" spans="2:14" x14ac:dyDescent="0.2">
      <c r="B11" s="89" t="s">
        <v>104</v>
      </c>
      <c r="C11" s="30"/>
      <c r="D11" s="33"/>
      <c r="E11" s="22"/>
      <c r="F11" s="32"/>
      <c r="G11" s="32"/>
      <c r="H11" s="32"/>
      <c r="I11" s="31"/>
      <c r="J11" s="185"/>
      <c r="K11" s="32"/>
      <c r="L11" s="22"/>
      <c r="M11" s="22"/>
      <c r="N11" s="186"/>
    </row>
    <row r="12" spans="2:14" x14ac:dyDescent="0.2">
      <c r="B12" s="89"/>
      <c r="C12" s="17" t="s">
        <v>105</v>
      </c>
      <c r="D12" s="92">
        <v>1</v>
      </c>
      <c r="E12" s="122">
        <v>1199591</v>
      </c>
      <c r="F12" s="122">
        <v>0</v>
      </c>
      <c r="G12" s="122">
        <v>49741</v>
      </c>
      <c r="H12" s="122">
        <v>0</v>
      </c>
      <c r="I12" s="122"/>
      <c r="J12" s="123">
        <v>-13386</v>
      </c>
      <c r="K12" s="122">
        <v>-503</v>
      </c>
      <c r="L12" s="122">
        <f>E12-F12-G12-H12+J12-K12-M12</f>
        <v>8175</v>
      </c>
      <c r="M12" s="122">
        <v>1128792</v>
      </c>
      <c r="N12" s="188"/>
    </row>
    <row r="13" spans="2:14" x14ac:dyDescent="0.2">
      <c r="B13" s="89"/>
      <c r="C13" s="17" t="s">
        <v>106</v>
      </c>
      <c r="D13" s="38">
        <v>2</v>
      </c>
      <c r="E13" s="122">
        <v>1871477</v>
      </c>
      <c r="F13" s="122">
        <v>130914</v>
      </c>
      <c r="G13" s="122">
        <v>116458</v>
      </c>
      <c r="H13" s="122">
        <v>0</v>
      </c>
      <c r="I13" s="122"/>
      <c r="J13" s="123">
        <v>-66538</v>
      </c>
      <c r="K13" s="122">
        <v>92364</v>
      </c>
      <c r="L13" s="122">
        <f t="shared" ref="L13:L19" si="0">E13-F13-G13-H13+J13-K13-M13</f>
        <v>-26476</v>
      </c>
      <c r="M13" s="122">
        <v>1491679</v>
      </c>
      <c r="N13" s="188" t="s">
        <v>123</v>
      </c>
    </row>
    <row r="14" spans="2:14" x14ac:dyDescent="0.2">
      <c r="B14" s="89"/>
      <c r="C14" s="17" t="s">
        <v>107</v>
      </c>
      <c r="D14" s="38">
        <v>3</v>
      </c>
      <c r="E14" s="122">
        <v>409737</v>
      </c>
      <c r="F14" s="122">
        <v>11454</v>
      </c>
      <c r="G14" s="122">
        <v>181196</v>
      </c>
      <c r="H14" s="122">
        <v>0</v>
      </c>
      <c r="I14" s="122"/>
      <c r="J14" s="123">
        <v>80180</v>
      </c>
      <c r="K14" s="122">
        <v>2814</v>
      </c>
      <c r="L14" s="122">
        <f t="shared" si="0"/>
        <v>-6382</v>
      </c>
      <c r="M14" s="122">
        <v>300835</v>
      </c>
      <c r="N14" s="188"/>
    </row>
    <row r="15" spans="2:14" x14ac:dyDescent="0.2">
      <c r="B15" s="89"/>
      <c r="C15" s="17" t="s">
        <v>108</v>
      </c>
      <c r="D15" s="38">
        <v>4</v>
      </c>
      <c r="E15" s="122">
        <v>3932415</v>
      </c>
      <c r="F15" s="122">
        <v>55969</v>
      </c>
      <c r="G15" s="122">
        <v>566716</v>
      </c>
      <c r="H15" s="122">
        <v>0</v>
      </c>
      <c r="I15" s="122"/>
      <c r="J15" s="123">
        <v>-126565</v>
      </c>
      <c r="K15" s="122">
        <v>-92499</v>
      </c>
      <c r="L15" s="122">
        <f t="shared" si="0"/>
        <v>38147</v>
      </c>
      <c r="M15" s="122">
        <v>3237517</v>
      </c>
      <c r="N15" s="188"/>
    </row>
    <row r="16" spans="2:14" x14ac:dyDescent="0.2">
      <c r="B16" s="89"/>
      <c r="C16" s="17" t="s">
        <v>109</v>
      </c>
      <c r="D16" s="38">
        <v>5</v>
      </c>
      <c r="E16" s="122">
        <v>1188876</v>
      </c>
      <c r="F16" s="122">
        <v>36556</v>
      </c>
      <c r="G16" s="122">
        <v>50142</v>
      </c>
      <c r="H16" s="122">
        <v>48572</v>
      </c>
      <c r="I16" s="122"/>
      <c r="J16" s="123">
        <v>110462</v>
      </c>
      <c r="K16" s="122">
        <v>47438</v>
      </c>
      <c r="L16" s="122">
        <f t="shared" si="0"/>
        <v>12413</v>
      </c>
      <c r="M16" s="122">
        <v>1104217</v>
      </c>
      <c r="N16" s="188"/>
    </row>
    <row r="17" spans="2:14" x14ac:dyDescent="0.2">
      <c r="B17" s="89"/>
      <c r="C17" s="17" t="s">
        <v>110</v>
      </c>
      <c r="D17" s="38">
        <v>6</v>
      </c>
      <c r="E17" s="122">
        <v>84614</v>
      </c>
      <c r="F17" s="122">
        <v>75</v>
      </c>
      <c r="G17" s="122">
        <v>12298</v>
      </c>
      <c r="H17" s="122">
        <v>0</v>
      </c>
      <c r="I17" s="122"/>
      <c r="J17" s="123">
        <v>16439</v>
      </c>
      <c r="K17" s="122">
        <v>-23460</v>
      </c>
      <c r="L17" s="122">
        <f t="shared" si="0"/>
        <v>344</v>
      </c>
      <c r="M17" s="122">
        <v>111796</v>
      </c>
      <c r="N17" s="188"/>
    </row>
    <row r="18" spans="2:14" x14ac:dyDescent="0.2">
      <c r="B18" s="89"/>
      <c r="C18" s="17" t="s">
        <v>111</v>
      </c>
      <c r="D18" s="38">
        <v>7</v>
      </c>
      <c r="E18" s="122">
        <v>348535</v>
      </c>
      <c r="F18" s="122">
        <v>5454</v>
      </c>
      <c r="G18" s="122">
        <v>213314</v>
      </c>
      <c r="H18" s="122">
        <v>75516</v>
      </c>
      <c r="I18" s="122"/>
      <c r="J18" s="123">
        <v>1783</v>
      </c>
      <c r="K18" s="122">
        <v>-37308</v>
      </c>
      <c r="L18" s="122">
        <f t="shared" si="0"/>
        <v>4317</v>
      </c>
      <c r="M18" s="122">
        <v>89025</v>
      </c>
      <c r="N18" s="188" t="s">
        <v>123</v>
      </c>
    </row>
    <row r="19" spans="2:14" x14ac:dyDescent="0.2">
      <c r="B19" s="105"/>
      <c r="C19" s="17" t="s">
        <v>112</v>
      </c>
      <c r="D19" s="38">
        <v>8</v>
      </c>
      <c r="E19" s="122">
        <v>100263</v>
      </c>
      <c r="F19" s="122">
        <v>5045</v>
      </c>
      <c r="G19" s="122">
        <v>99261</v>
      </c>
      <c r="H19" s="122">
        <v>0</v>
      </c>
      <c r="I19" s="122"/>
      <c r="J19" s="123">
        <v>13155</v>
      </c>
      <c r="K19" s="122">
        <v>-95649</v>
      </c>
      <c r="L19" s="122">
        <f t="shared" si="0"/>
        <v>-18418</v>
      </c>
      <c r="M19" s="122">
        <v>123179</v>
      </c>
      <c r="N19" s="188"/>
    </row>
    <row r="20" spans="2:14" ht="3.95" customHeight="1" x14ac:dyDescent="0.2">
      <c r="B20" s="105"/>
      <c r="C20" s="17"/>
      <c r="D20" s="38"/>
      <c r="E20" s="122"/>
      <c r="F20" s="93"/>
      <c r="G20" s="93"/>
      <c r="H20" s="93"/>
      <c r="I20" s="122"/>
      <c r="J20" s="187"/>
      <c r="K20" s="93"/>
      <c r="L20" s="122"/>
      <c r="M20" s="122"/>
      <c r="N20" s="188"/>
    </row>
    <row r="21" spans="2:14" x14ac:dyDescent="0.2">
      <c r="B21" s="89" t="s">
        <v>113</v>
      </c>
      <c r="D21" s="23"/>
      <c r="E21" s="124" t="s">
        <v>0</v>
      </c>
      <c r="F21" s="91"/>
      <c r="G21" s="91"/>
      <c r="H21" s="91"/>
      <c r="I21" s="124"/>
      <c r="J21" s="11"/>
      <c r="K21" s="91"/>
      <c r="L21" s="124"/>
      <c r="M21" s="124"/>
      <c r="N21" s="189"/>
    </row>
    <row r="22" spans="2:14" x14ac:dyDescent="0.2">
      <c r="B22" s="89"/>
      <c r="C22" s="17" t="s">
        <v>114</v>
      </c>
      <c r="D22" s="92">
        <v>9</v>
      </c>
      <c r="E22" s="122">
        <v>280249</v>
      </c>
      <c r="F22" s="122">
        <v>948</v>
      </c>
      <c r="G22" s="122">
        <v>22754</v>
      </c>
      <c r="H22" s="122">
        <v>0</v>
      </c>
      <c r="I22" s="122"/>
      <c r="J22" s="123">
        <v>0</v>
      </c>
      <c r="K22" s="122">
        <v>-4314</v>
      </c>
      <c r="L22" s="122">
        <f t="shared" ref="L22:L34" si="1">E22-F22-G22-H22+J22-K22-M22</f>
        <v>-5142</v>
      </c>
      <c r="M22" s="122">
        <v>266003</v>
      </c>
      <c r="N22" s="188"/>
    </row>
    <row r="23" spans="2:14" x14ac:dyDescent="0.2">
      <c r="B23" s="89"/>
      <c r="C23" s="17" t="s">
        <v>115</v>
      </c>
      <c r="D23" s="38">
        <v>10</v>
      </c>
      <c r="E23" s="122">
        <v>32201</v>
      </c>
      <c r="F23" s="122">
        <v>0</v>
      </c>
      <c r="G23" s="122">
        <v>0</v>
      </c>
      <c r="H23" s="122">
        <v>0</v>
      </c>
      <c r="I23" s="122"/>
      <c r="J23" s="123">
        <v>0</v>
      </c>
      <c r="K23" s="122">
        <v>33</v>
      </c>
      <c r="L23" s="122">
        <f t="shared" si="1"/>
        <v>-756</v>
      </c>
      <c r="M23" s="122">
        <v>32924</v>
      </c>
      <c r="N23" s="188"/>
    </row>
    <row r="24" spans="2:14" x14ac:dyDescent="0.2">
      <c r="B24" s="89"/>
      <c r="C24" s="17" t="s">
        <v>116</v>
      </c>
      <c r="D24" s="38">
        <v>11</v>
      </c>
      <c r="E24" s="122">
        <v>27322</v>
      </c>
      <c r="F24" s="122">
        <v>2813</v>
      </c>
      <c r="G24" s="122">
        <v>8882</v>
      </c>
      <c r="H24" s="122">
        <v>0</v>
      </c>
      <c r="I24" s="122"/>
      <c r="J24" s="123">
        <v>0</v>
      </c>
      <c r="K24" s="122">
        <v>764</v>
      </c>
      <c r="L24" s="122">
        <f t="shared" si="1"/>
        <v>539</v>
      </c>
      <c r="M24" s="122">
        <v>14324</v>
      </c>
      <c r="N24" s="188"/>
    </row>
    <row r="25" spans="2:14" x14ac:dyDescent="0.2">
      <c r="B25" s="89"/>
      <c r="C25" s="17" t="s">
        <v>117</v>
      </c>
      <c r="D25" s="38">
        <v>12</v>
      </c>
      <c r="E25" s="122">
        <v>13236</v>
      </c>
      <c r="F25" s="122">
        <v>1312</v>
      </c>
      <c r="G25" s="122">
        <v>2786</v>
      </c>
      <c r="H25" s="122">
        <v>0</v>
      </c>
      <c r="I25" s="122"/>
      <c r="J25" s="123">
        <v>-31</v>
      </c>
      <c r="K25" s="122">
        <v>-200</v>
      </c>
      <c r="L25" s="122">
        <f t="shared" si="1"/>
        <v>45</v>
      </c>
      <c r="M25" s="122">
        <v>9262</v>
      </c>
      <c r="N25" s="188"/>
    </row>
    <row r="26" spans="2:14" x14ac:dyDescent="0.2">
      <c r="B26" s="89"/>
      <c r="C26" s="17" t="s">
        <v>118</v>
      </c>
      <c r="D26" s="38">
        <v>13</v>
      </c>
      <c r="E26" s="122">
        <v>739</v>
      </c>
      <c r="F26" s="122">
        <v>0</v>
      </c>
      <c r="G26" s="122">
        <v>201</v>
      </c>
      <c r="H26" s="122">
        <v>0</v>
      </c>
      <c r="I26" s="122"/>
      <c r="J26" s="123">
        <v>0</v>
      </c>
      <c r="K26" s="122">
        <v>346</v>
      </c>
      <c r="L26" s="122">
        <f t="shared" si="1"/>
        <v>-1</v>
      </c>
      <c r="M26" s="122">
        <v>193</v>
      </c>
      <c r="N26" s="188"/>
    </row>
    <row r="27" spans="2:14" x14ac:dyDescent="0.2">
      <c r="B27" s="89"/>
      <c r="C27" s="17" t="s">
        <v>119</v>
      </c>
      <c r="D27" s="38">
        <v>14</v>
      </c>
      <c r="E27" s="122">
        <v>0</v>
      </c>
      <c r="F27" s="122">
        <v>0</v>
      </c>
      <c r="G27" s="122">
        <v>0</v>
      </c>
      <c r="H27" s="122">
        <v>0</v>
      </c>
      <c r="I27" s="122"/>
      <c r="J27" s="123">
        <v>0</v>
      </c>
      <c r="K27" s="122">
        <v>0</v>
      </c>
      <c r="L27" s="122">
        <f t="shared" si="1"/>
        <v>0</v>
      </c>
      <c r="M27" s="122">
        <v>0</v>
      </c>
      <c r="N27" s="188"/>
    </row>
    <row r="28" spans="2:14" x14ac:dyDescent="0.2">
      <c r="B28" s="89"/>
      <c r="C28" s="17" t="s">
        <v>120</v>
      </c>
      <c r="D28" s="38">
        <v>15</v>
      </c>
      <c r="E28" s="122">
        <v>356258</v>
      </c>
      <c r="F28" s="122">
        <v>31276</v>
      </c>
      <c r="G28" s="122">
        <v>9991</v>
      </c>
      <c r="H28" s="122">
        <v>0</v>
      </c>
      <c r="I28" s="122"/>
      <c r="J28" s="123">
        <v>-1104</v>
      </c>
      <c r="K28" s="122">
        <v>-1856</v>
      </c>
      <c r="L28" s="122">
        <f t="shared" si="1"/>
        <v>-1810</v>
      </c>
      <c r="M28" s="122">
        <v>317553</v>
      </c>
      <c r="N28" s="188"/>
    </row>
    <row r="29" spans="2:14" x14ac:dyDescent="0.2">
      <c r="B29" s="89"/>
      <c r="C29" s="17" t="s">
        <v>121</v>
      </c>
      <c r="D29" s="38">
        <v>16</v>
      </c>
      <c r="E29" s="122">
        <v>1865</v>
      </c>
      <c r="F29" s="122">
        <v>2</v>
      </c>
      <c r="G29" s="122">
        <v>0</v>
      </c>
      <c r="H29" s="122">
        <v>0</v>
      </c>
      <c r="I29" s="122"/>
      <c r="J29" s="123">
        <v>0</v>
      </c>
      <c r="K29" s="122">
        <v>31</v>
      </c>
      <c r="L29" s="122">
        <f t="shared" si="1"/>
        <v>98</v>
      </c>
      <c r="M29" s="122">
        <v>1734</v>
      </c>
      <c r="N29" s="188"/>
    </row>
    <row r="30" spans="2:14" x14ac:dyDescent="0.2">
      <c r="B30" s="89"/>
      <c r="C30" s="17" t="s">
        <v>122</v>
      </c>
      <c r="D30" s="38">
        <v>17</v>
      </c>
      <c r="E30" s="122">
        <v>194305</v>
      </c>
      <c r="F30" s="122">
        <v>40998</v>
      </c>
      <c r="G30" s="122">
        <v>99596</v>
      </c>
      <c r="H30" s="122">
        <v>0</v>
      </c>
      <c r="I30" s="122"/>
      <c r="J30" s="123">
        <v>-8066</v>
      </c>
      <c r="K30" s="122">
        <v>-22791</v>
      </c>
      <c r="L30" s="122">
        <f t="shared" si="1"/>
        <v>-12492</v>
      </c>
      <c r="M30" s="122">
        <v>80928</v>
      </c>
      <c r="N30" s="188"/>
    </row>
    <row r="31" spans="2:14" x14ac:dyDescent="0.2">
      <c r="B31" s="89"/>
      <c r="C31" s="17" t="s">
        <v>124</v>
      </c>
      <c r="D31" s="38">
        <v>18</v>
      </c>
      <c r="E31" s="122">
        <v>393834</v>
      </c>
      <c r="F31" s="122">
        <v>16537</v>
      </c>
      <c r="G31" s="122">
        <v>169451</v>
      </c>
      <c r="H31" s="122">
        <v>0</v>
      </c>
      <c r="I31" s="122"/>
      <c r="J31" s="123">
        <v>114</v>
      </c>
      <c r="K31" s="122">
        <v>98</v>
      </c>
      <c r="L31" s="122">
        <f t="shared" si="1"/>
        <v>-2354</v>
      </c>
      <c r="M31" s="122">
        <v>210216</v>
      </c>
      <c r="N31" s="188"/>
    </row>
    <row r="32" spans="2:14" x14ac:dyDescent="0.2">
      <c r="B32" s="89"/>
      <c r="C32" s="17" t="s">
        <v>125</v>
      </c>
      <c r="D32" s="38">
        <v>19</v>
      </c>
      <c r="E32" s="122">
        <v>136672</v>
      </c>
      <c r="F32" s="122">
        <v>354</v>
      </c>
      <c r="G32" s="122">
        <v>41698</v>
      </c>
      <c r="H32" s="122">
        <v>0</v>
      </c>
      <c r="I32" s="122"/>
      <c r="J32" s="123">
        <v>0</v>
      </c>
      <c r="K32" s="122">
        <v>16225</v>
      </c>
      <c r="L32" s="122">
        <f t="shared" si="1"/>
        <v>-1940</v>
      </c>
      <c r="M32" s="122">
        <v>80335</v>
      </c>
      <c r="N32" s="188"/>
    </row>
    <row r="33" spans="2:14" x14ac:dyDescent="0.2">
      <c r="B33" s="89"/>
      <c r="C33" s="17" t="s">
        <v>126</v>
      </c>
      <c r="D33" s="38">
        <v>20</v>
      </c>
      <c r="E33" s="122">
        <v>45544</v>
      </c>
      <c r="F33" s="122">
        <v>7490</v>
      </c>
      <c r="G33" s="122">
        <v>13815</v>
      </c>
      <c r="H33" s="122">
        <v>0</v>
      </c>
      <c r="I33" s="122"/>
      <c r="J33" s="123">
        <v>694</v>
      </c>
      <c r="K33" s="122">
        <v>2241</v>
      </c>
      <c r="L33" s="122">
        <f t="shared" si="1"/>
        <v>8646</v>
      </c>
      <c r="M33" s="122">
        <v>14046</v>
      </c>
      <c r="N33" s="188"/>
    </row>
    <row r="34" spans="2:14" x14ac:dyDescent="0.2">
      <c r="B34" s="89"/>
      <c r="C34" s="17" t="s">
        <v>127</v>
      </c>
      <c r="D34" s="38">
        <v>21</v>
      </c>
      <c r="E34" s="122">
        <v>95456</v>
      </c>
      <c r="F34" s="122">
        <v>0</v>
      </c>
      <c r="G34" s="122">
        <v>14897</v>
      </c>
      <c r="H34" s="122">
        <v>0</v>
      </c>
      <c r="I34" s="122"/>
      <c r="J34" s="123">
        <v>-7137</v>
      </c>
      <c r="K34" s="122">
        <v>12972</v>
      </c>
      <c r="L34" s="122">
        <f t="shared" si="1"/>
        <v>3628</v>
      </c>
      <c r="M34" s="122">
        <v>56822</v>
      </c>
      <c r="N34" s="188"/>
    </row>
    <row r="35" spans="2:14" x14ac:dyDescent="0.2">
      <c r="B35" s="82" t="s">
        <v>128</v>
      </c>
      <c r="C35" s="132"/>
      <c r="D35" s="133">
        <v>22</v>
      </c>
      <c r="E35" s="127">
        <f>SUM(E12:E34)</f>
        <v>10713189</v>
      </c>
      <c r="F35" s="127">
        <f>SUM(F12:F34)</f>
        <v>347197</v>
      </c>
      <c r="G35" s="127">
        <f>SUM(G12:G34)</f>
        <v>1673197</v>
      </c>
      <c r="H35" s="127">
        <f>SUM(H12:H34)</f>
        <v>124088</v>
      </c>
      <c r="I35" s="127"/>
      <c r="J35" s="128">
        <f>SUM(J12:J34)</f>
        <v>0</v>
      </c>
      <c r="K35" s="129">
        <f>SUM(K12:K34)</f>
        <v>-103254</v>
      </c>
      <c r="L35" s="129">
        <f>SUM(L12:L34)</f>
        <v>581</v>
      </c>
      <c r="M35" s="127">
        <f>SUM(M12:M34)</f>
        <v>8671380</v>
      </c>
      <c r="N35" s="111"/>
    </row>
    <row r="36" spans="2:14" x14ac:dyDescent="0.2">
      <c r="I36" s="23"/>
      <c r="J36" s="29" t="s">
        <v>153</v>
      </c>
      <c r="M36" s="190"/>
      <c r="N36" s="21"/>
    </row>
    <row r="37" spans="2:14" x14ac:dyDescent="0.2">
      <c r="I37" s="191" t="s">
        <v>49</v>
      </c>
      <c r="J37" s="29"/>
      <c r="K37" s="17" t="s">
        <v>154</v>
      </c>
      <c r="L37" s="17"/>
      <c r="M37" s="122">
        <v>403924</v>
      </c>
      <c r="N37" s="36"/>
    </row>
    <row r="38" spans="2:14" x14ac:dyDescent="0.2">
      <c r="C38" s="67" t="s">
        <v>155</v>
      </c>
      <c r="I38" s="191" t="s">
        <v>49</v>
      </c>
      <c r="J38" s="29"/>
      <c r="K38" s="9" t="s">
        <v>156</v>
      </c>
      <c r="M38" s="122">
        <v>40272</v>
      </c>
      <c r="N38" s="36"/>
    </row>
    <row r="39" spans="2:14" x14ac:dyDescent="0.2">
      <c r="C39" s="67" t="s">
        <v>351</v>
      </c>
      <c r="I39" s="85" t="s">
        <v>35</v>
      </c>
      <c r="J39" s="82" t="s">
        <v>158</v>
      </c>
      <c r="K39" s="192"/>
      <c r="L39" s="83"/>
      <c r="M39" s="127">
        <f>M35-M37-M38</f>
        <v>8227184</v>
      </c>
      <c r="N39" s="111"/>
    </row>
    <row r="40" spans="2:14" x14ac:dyDescent="0.2"/>
    <row r="41" spans="2:14" x14ac:dyDescent="0.2"/>
    <row r="42" spans="2:14" x14ac:dyDescent="0.2"/>
  </sheetData>
  <phoneticPr fontId="0" type="noConversion"/>
  <hyperlinks>
    <hyperlink ref="M1" location="Inhalt!F24" display="Inhalt!F24"/>
  </hyperlinks>
  <printOptions horizontalCentered="1"/>
  <pageMargins left="0" right="0" top="1.17" bottom="0" header="0.51181102300000003" footer="0.51181102300000003"/>
  <pageSetup paperSize="9" orientation="landscape" horizontalDpi="300" verticalDpi="300" r:id="rId1"/>
  <headerFooter alignWithMargins="0">
    <oddHeader>&amp;C&amp;"Helv,Fett"&amp;11Bundesamt für Wirtschaft und Ausfuhrkontrolle&amp;12
Mineralöldaten für die Bundesrepublik Deutschland&amp;LEndgültige Daten&amp;R14.6.2021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B1:N39"/>
  <sheetViews>
    <sheetView showRowColHeaders="0" zoomScale="87" workbookViewId="0">
      <selection activeCell="J1" sqref="J1"/>
    </sheetView>
  </sheetViews>
  <sheetFormatPr baseColWidth="10" defaultColWidth="0" defaultRowHeight="12.75" zeroHeight="1" x14ac:dyDescent="0.2"/>
  <cols>
    <col min="1" max="1" width="2.7109375" style="9" customWidth="1"/>
    <col min="2" max="2" width="2.28515625" style="9" customWidth="1"/>
    <col min="3" max="3" width="26.7109375" style="9" customWidth="1"/>
    <col min="4" max="4" width="3.28515625" style="9" customWidth="1"/>
    <col min="5" max="10" width="15.7109375" style="9" customWidth="1"/>
    <col min="11" max="11" width="9.140625" style="9" customWidth="1"/>
    <col min="12" max="16384" width="0" style="9" hidden="1"/>
  </cols>
  <sheetData>
    <row r="1" spans="2:14" ht="15.75" x14ac:dyDescent="0.25">
      <c r="B1" s="512" t="s">
        <v>371</v>
      </c>
      <c r="C1" s="6"/>
      <c r="D1" s="6"/>
      <c r="E1" s="6"/>
      <c r="F1" s="6"/>
      <c r="G1" s="6"/>
      <c r="H1" s="6"/>
      <c r="I1" s="6"/>
      <c r="J1" s="477" t="str">
        <f>INDEX(rP1.Inhalte,22,1)</f>
        <v>zurück zum Inhaltsverzeichnis</v>
      </c>
      <c r="M1"/>
      <c r="N1"/>
    </row>
    <row r="2" spans="2:14" ht="5.0999999999999996" customHeight="1" x14ac:dyDescent="0.2"/>
    <row r="3" spans="2:14" x14ac:dyDescent="0.2">
      <c r="B3" s="9" t="s">
        <v>159</v>
      </c>
      <c r="I3" s="9" t="s">
        <v>130</v>
      </c>
    </row>
    <row r="4" spans="2:14" ht="5.0999999999999996" customHeight="1" x14ac:dyDescent="0.2">
      <c r="C4" s="17"/>
      <c r="D4" s="17"/>
      <c r="E4" s="18"/>
      <c r="F4" s="18"/>
      <c r="G4" s="18"/>
      <c r="H4" s="18"/>
      <c r="I4" s="17"/>
    </row>
    <row r="5" spans="2:14" x14ac:dyDescent="0.2">
      <c r="B5" s="104"/>
      <c r="C5" s="20"/>
      <c r="D5" s="21"/>
      <c r="E5" s="22" t="s">
        <v>0</v>
      </c>
      <c r="F5" s="23" t="s">
        <v>0</v>
      </c>
      <c r="G5" s="24" t="s">
        <v>0</v>
      </c>
      <c r="H5" s="25" t="s">
        <v>8</v>
      </c>
      <c r="I5" s="26"/>
      <c r="J5" s="27"/>
    </row>
    <row r="6" spans="2:14" x14ac:dyDescent="0.2">
      <c r="B6" s="89"/>
      <c r="C6" s="9" t="s">
        <v>9</v>
      </c>
      <c r="D6" s="30" t="s">
        <v>0</v>
      </c>
      <c r="E6" s="32" t="s">
        <v>160</v>
      </c>
      <c r="F6" s="32" t="s">
        <v>10</v>
      </c>
      <c r="G6" s="32" t="s">
        <v>11</v>
      </c>
      <c r="H6" s="23" t="s">
        <v>12</v>
      </c>
      <c r="I6" s="32" t="s">
        <v>12</v>
      </c>
      <c r="J6" s="32" t="s">
        <v>11</v>
      </c>
    </row>
    <row r="7" spans="2:14" x14ac:dyDescent="0.2">
      <c r="B7" s="89"/>
      <c r="D7" s="30"/>
      <c r="E7" s="32" t="s">
        <v>0</v>
      </c>
      <c r="F7" s="32" t="s">
        <v>13</v>
      </c>
      <c r="G7" s="32" t="s">
        <v>14</v>
      </c>
      <c r="H7" s="32" t="s">
        <v>15</v>
      </c>
      <c r="I7" s="32" t="s">
        <v>15</v>
      </c>
      <c r="J7" s="32" t="s">
        <v>131</v>
      </c>
    </row>
    <row r="8" spans="2:14" x14ac:dyDescent="0.2">
      <c r="B8" s="89" t="s">
        <v>58</v>
      </c>
      <c r="D8" s="30"/>
      <c r="E8" s="92" t="s">
        <v>0</v>
      </c>
      <c r="F8" s="32"/>
      <c r="G8" s="32" t="s">
        <v>132</v>
      </c>
      <c r="H8" s="92" t="s">
        <v>0</v>
      </c>
      <c r="I8" s="32" t="s">
        <v>13</v>
      </c>
      <c r="J8" s="32" t="s">
        <v>132</v>
      </c>
    </row>
    <row r="9" spans="2:14" x14ac:dyDescent="0.2">
      <c r="B9" s="105"/>
      <c r="C9" s="17"/>
      <c r="D9" s="36"/>
      <c r="E9" s="38" t="s">
        <v>161</v>
      </c>
      <c r="F9" s="38" t="s">
        <v>20</v>
      </c>
      <c r="G9" s="38" t="s">
        <v>21</v>
      </c>
      <c r="H9" s="38" t="s">
        <v>55</v>
      </c>
      <c r="I9" s="38" t="s">
        <v>23</v>
      </c>
      <c r="J9" s="38" t="s">
        <v>24</v>
      </c>
    </row>
    <row r="10" spans="2:14" x14ac:dyDescent="0.2">
      <c r="B10" s="89" t="s">
        <v>104</v>
      </c>
      <c r="C10" s="30"/>
      <c r="D10" s="33"/>
      <c r="E10" s="32"/>
      <c r="F10" s="32"/>
      <c r="G10" s="32"/>
      <c r="H10" s="32"/>
      <c r="I10" s="32"/>
      <c r="J10" s="32"/>
    </row>
    <row r="11" spans="2:14" x14ac:dyDescent="0.2">
      <c r="B11" s="89"/>
      <c r="C11" s="17" t="s">
        <v>105</v>
      </c>
      <c r="D11" s="92">
        <v>1</v>
      </c>
      <c r="E11" s="93">
        <v>49741</v>
      </c>
      <c r="F11" s="93">
        <v>57394</v>
      </c>
      <c r="G11" s="355">
        <f t="shared" ref="G11:G18" si="0">IF(AND(F11&gt; 0,E11&gt;0,E11&lt;=F11*6),E11/F11*100-100,"-")</f>
        <v>-13.334146426455732</v>
      </c>
      <c r="H11" s="93">
        <v>351199</v>
      </c>
      <c r="I11" s="93">
        <v>384415</v>
      </c>
      <c r="J11" s="355">
        <f t="shared" ref="J11:J18" si="1">IF(AND(I11&gt; 0,H11&gt;0,H11&lt;=I11*6),H11/I11*100-100,"-")</f>
        <v>-8.6406617847898701</v>
      </c>
    </row>
    <row r="12" spans="2:14" x14ac:dyDescent="0.2">
      <c r="B12" s="89"/>
      <c r="C12" s="17" t="s">
        <v>106</v>
      </c>
      <c r="D12" s="38">
        <v>2</v>
      </c>
      <c r="E12" s="93">
        <v>247372</v>
      </c>
      <c r="F12" s="93">
        <v>246190</v>
      </c>
      <c r="G12" s="355">
        <f t="shared" si="0"/>
        <v>0.48011698281815995</v>
      </c>
      <c r="H12" s="93">
        <v>2447377</v>
      </c>
      <c r="I12" s="93">
        <v>2242034</v>
      </c>
      <c r="J12" s="355">
        <f t="shared" si="1"/>
        <v>9.1587817133906242</v>
      </c>
    </row>
    <row r="13" spans="2:14" x14ac:dyDescent="0.2">
      <c r="B13" s="89"/>
      <c r="C13" s="17" t="s">
        <v>107</v>
      </c>
      <c r="D13" s="38">
        <v>3</v>
      </c>
      <c r="E13" s="93">
        <v>192650</v>
      </c>
      <c r="F13" s="93">
        <v>144019</v>
      </c>
      <c r="G13" s="355">
        <f t="shared" si="0"/>
        <v>33.76707240016944</v>
      </c>
      <c r="H13" s="93">
        <v>1989717</v>
      </c>
      <c r="I13" s="93">
        <v>1710674</v>
      </c>
      <c r="J13" s="355">
        <f t="shared" si="1"/>
        <v>16.311874734753658</v>
      </c>
    </row>
    <row r="14" spans="2:14" x14ac:dyDescent="0.2">
      <c r="B14" s="89"/>
      <c r="C14" s="17" t="s">
        <v>108</v>
      </c>
      <c r="D14" s="38">
        <v>4</v>
      </c>
      <c r="E14" s="93">
        <v>622685</v>
      </c>
      <c r="F14" s="93">
        <v>582066</v>
      </c>
      <c r="G14" s="355">
        <f t="shared" si="0"/>
        <v>6.978418254974514</v>
      </c>
      <c r="H14" s="93">
        <v>5844882</v>
      </c>
      <c r="I14" s="93">
        <v>5198415</v>
      </c>
      <c r="J14" s="355">
        <f t="shared" si="1"/>
        <v>12.435848234509933</v>
      </c>
    </row>
    <row r="15" spans="2:14" x14ac:dyDescent="0.2">
      <c r="B15" s="89"/>
      <c r="C15" s="17" t="s">
        <v>109</v>
      </c>
      <c r="D15" s="38">
        <v>5</v>
      </c>
      <c r="E15" s="93">
        <v>86698</v>
      </c>
      <c r="F15" s="93">
        <v>98602</v>
      </c>
      <c r="G15" s="355">
        <f t="shared" si="0"/>
        <v>-12.072777428449726</v>
      </c>
      <c r="H15" s="93">
        <v>1060067</v>
      </c>
      <c r="I15" s="93">
        <v>880969</v>
      </c>
      <c r="J15" s="355">
        <f t="shared" si="1"/>
        <v>20.329659726959747</v>
      </c>
    </row>
    <row r="16" spans="2:14" x14ac:dyDescent="0.2">
      <c r="B16" s="89"/>
      <c r="C16" s="17" t="s">
        <v>110</v>
      </c>
      <c r="D16" s="38">
        <v>6</v>
      </c>
      <c r="E16" s="93">
        <v>12373</v>
      </c>
      <c r="F16" s="93">
        <v>4246</v>
      </c>
      <c r="G16" s="355">
        <f t="shared" si="0"/>
        <v>191.40367404616109</v>
      </c>
      <c r="H16" s="93">
        <v>128545</v>
      </c>
      <c r="I16" s="93">
        <v>114073</v>
      </c>
      <c r="J16" s="355">
        <f t="shared" si="1"/>
        <v>12.686612958368769</v>
      </c>
    </row>
    <row r="17" spans="2:10" x14ac:dyDescent="0.2">
      <c r="B17" s="89"/>
      <c r="C17" s="17" t="s">
        <v>111</v>
      </c>
      <c r="D17" s="38">
        <v>7</v>
      </c>
      <c r="E17" s="93">
        <v>218768</v>
      </c>
      <c r="F17" s="93">
        <v>124441</v>
      </c>
      <c r="G17" s="355">
        <f t="shared" si="0"/>
        <v>75.800580194630385</v>
      </c>
      <c r="H17" s="93">
        <v>1467542</v>
      </c>
      <c r="I17" s="93">
        <v>1093686</v>
      </c>
      <c r="J17" s="355">
        <f t="shared" si="1"/>
        <v>34.183120200862049</v>
      </c>
    </row>
    <row r="18" spans="2:10" x14ac:dyDescent="0.2">
      <c r="B18" s="105"/>
      <c r="C18" s="17" t="s">
        <v>112</v>
      </c>
      <c r="D18" s="38">
        <v>8</v>
      </c>
      <c r="E18" s="93">
        <v>104306</v>
      </c>
      <c r="F18" s="93">
        <v>171140</v>
      </c>
      <c r="G18" s="355">
        <f t="shared" si="0"/>
        <v>-39.052237933855324</v>
      </c>
      <c r="H18" s="93">
        <v>762782</v>
      </c>
      <c r="I18" s="93">
        <v>1275060</v>
      </c>
      <c r="J18" s="355">
        <f t="shared" si="1"/>
        <v>-40.176775994855142</v>
      </c>
    </row>
    <row r="19" spans="2:10" ht="3.95" customHeight="1" x14ac:dyDescent="0.2">
      <c r="B19" s="105"/>
      <c r="C19" s="17"/>
      <c r="D19" s="38"/>
      <c r="E19" s="93"/>
      <c r="F19" s="93"/>
      <c r="G19" s="46"/>
      <c r="H19" s="93"/>
      <c r="I19" s="93"/>
      <c r="J19" s="355"/>
    </row>
    <row r="20" spans="2:10" x14ac:dyDescent="0.2">
      <c r="B20" s="89" t="s">
        <v>113</v>
      </c>
      <c r="D20" s="23"/>
      <c r="E20" s="91"/>
      <c r="F20" s="91"/>
      <c r="G20" s="353"/>
      <c r="H20" s="91"/>
      <c r="I20" s="91"/>
      <c r="J20" s="356"/>
    </row>
    <row r="21" spans="2:10" x14ac:dyDescent="0.2">
      <c r="B21" s="89"/>
      <c r="C21" s="17" t="s">
        <v>114</v>
      </c>
      <c r="D21" s="92">
        <v>9</v>
      </c>
      <c r="E21" s="93">
        <v>23702</v>
      </c>
      <c r="F21" s="93">
        <v>29803</v>
      </c>
      <c r="G21" s="355">
        <f t="shared" ref="G21:G34" si="2">IF(AND(F21&gt; 0,E21&gt;0,E21&lt;=F21*6),E21/F21*100-100,"-")</f>
        <v>-20.471093514075761</v>
      </c>
      <c r="H21" s="93">
        <v>212417</v>
      </c>
      <c r="I21" s="93">
        <v>202649</v>
      </c>
      <c r="J21" s="355">
        <f t="shared" ref="J21:J34" si="3">IF(AND(I21&gt; 0,H21&gt;0,H21&lt;=I21*6),H21/I21*100-100,"-")</f>
        <v>4.8201570202665636</v>
      </c>
    </row>
    <row r="22" spans="2:10" x14ac:dyDescent="0.2">
      <c r="B22" s="89"/>
      <c r="C22" s="17" t="s">
        <v>115</v>
      </c>
      <c r="D22" s="38">
        <v>10</v>
      </c>
      <c r="E22" s="93">
        <v>0</v>
      </c>
      <c r="F22" s="93">
        <v>0</v>
      </c>
      <c r="G22" s="355" t="str">
        <f t="shared" si="2"/>
        <v>-</v>
      </c>
      <c r="H22" s="93">
        <v>0</v>
      </c>
      <c r="I22" s="93">
        <v>0</v>
      </c>
      <c r="J22" s="355" t="str">
        <f t="shared" si="3"/>
        <v>-</v>
      </c>
    </row>
    <row r="23" spans="2:10" x14ac:dyDescent="0.2">
      <c r="B23" s="89"/>
      <c r="C23" s="17" t="s">
        <v>116</v>
      </c>
      <c r="D23" s="38">
        <v>11</v>
      </c>
      <c r="E23" s="93">
        <v>11695</v>
      </c>
      <c r="F23" s="93">
        <v>29900</v>
      </c>
      <c r="G23" s="355">
        <f t="shared" si="2"/>
        <v>-60.886287625418063</v>
      </c>
      <c r="H23" s="93">
        <v>103882</v>
      </c>
      <c r="I23" s="93">
        <v>232037</v>
      </c>
      <c r="J23" s="355">
        <f t="shared" si="3"/>
        <v>-55.23041583885329</v>
      </c>
    </row>
    <row r="24" spans="2:10" x14ac:dyDescent="0.2">
      <c r="B24" s="89"/>
      <c r="C24" s="17" t="s">
        <v>117</v>
      </c>
      <c r="D24" s="38">
        <v>12</v>
      </c>
      <c r="E24" s="93">
        <v>4098</v>
      </c>
      <c r="F24" s="93">
        <v>12473</v>
      </c>
      <c r="G24" s="355">
        <f t="shared" si="2"/>
        <v>-67.145033271867234</v>
      </c>
      <c r="H24" s="93">
        <v>51442</v>
      </c>
      <c r="I24" s="93">
        <v>88865</v>
      </c>
      <c r="J24" s="355">
        <f t="shared" si="3"/>
        <v>-42.11219265177516</v>
      </c>
    </row>
    <row r="25" spans="2:10" x14ac:dyDescent="0.2">
      <c r="B25" s="89"/>
      <c r="C25" s="17" t="s">
        <v>118</v>
      </c>
      <c r="D25" s="38">
        <v>13</v>
      </c>
      <c r="E25" s="93">
        <v>201</v>
      </c>
      <c r="F25" s="93">
        <v>104</v>
      </c>
      <c r="G25" s="355">
        <f t="shared" si="2"/>
        <v>93.269230769230774</v>
      </c>
      <c r="H25" s="93">
        <v>1704</v>
      </c>
      <c r="I25" s="93">
        <v>1880</v>
      </c>
      <c r="J25" s="355">
        <f t="shared" si="3"/>
        <v>-9.3617021276595835</v>
      </c>
    </row>
    <row r="26" spans="2:10" x14ac:dyDescent="0.2">
      <c r="B26" s="89"/>
      <c r="C26" s="17" t="s">
        <v>119</v>
      </c>
      <c r="D26" s="38">
        <v>14</v>
      </c>
      <c r="E26" s="93">
        <v>0</v>
      </c>
      <c r="F26" s="93">
        <v>0</v>
      </c>
      <c r="G26" s="355" t="str">
        <f t="shared" si="2"/>
        <v>-</v>
      </c>
      <c r="H26" s="93">
        <v>0</v>
      </c>
      <c r="I26" s="93">
        <v>0</v>
      </c>
      <c r="J26" s="355" t="str">
        <f t="shared" si="3"/>
        <v>-</v>
      </c>
    </row>
    <row r="27" spans="2:10" x14ac:dyDescent="0.2">
      <c r="B27" s="89"/>
      <c r="C27" s="17" t="s">
        <v>120</v>
      </c>
      <c r="D27" s="38">
        <v>15</v>
      </c>
      <c r="E27" s="93">
        <v>41267</v>
      </c>
      <c r="F27" s="93">
        <v>155735</v>
      </c>
      <c r="G27" s="355">
        <f t="shared" si="2"/>
        <v>-73.501781873053588</v>
      </c>
      <c r="H27" s="93">
        <v>610686</v>
      </c>
      <c r="I27" s="93">
        <v>1134150</v>
      </c>
      <c r="J27" s="355">
        <f t="shared" si="3"/>
        <v>-46.154741436317948</v>
      </c>
    </row>
    <row r="28" spans="2:10" x14ac:dyDescent="0.2">
      <c r="B28" s="89"/>
      <c r="C28" s="17" t="s">
        <v>121</v>
      </c>
      <c r="D28" s="38">
        <v>16</v>
      </c>
      <c r="E28" s="93">
        <v>2</v>
      </c>
      <c r="F28" s="93">
        <v>17</v>
      </c>
      <c r="G28" s="355">
        <f t="shared" si="2"/>
        <v>-88.235294117647058</v>
      </c>
      <c r="H28" s="93">
        <v>19</v>
      </c>
      <c r="I28" s="93">
        <v>95</v>
      </c>
      <c r="J28" s="355">
        <f t="shared" si="3"/>
        <v>-80</v>
      </c>
    </row>
    <row r="29" spans="2:10" x14ac:dyDescent="0.2">
      <c r="B29" s="89"/>
      <c r="C29" s="17" t="s">
        <v>122</v>
      </c>
      <c r="D29" s="38">
        <v>17</v>
      </c>
      <c r="E29" s="93">
        <v>140594</v>
      </c>
      <c r="F29" s="93">
        <v>152147</v>
      </c>
      <c r="G29" s="355">
        <f t="shared" si="2"/>
        <v>-7.5933143604540447</v>
      </c>
      <c r="H29" s="93">
        <v>1240120</v>
      </c>
      <c r="I29" s="93">
        <v>1340583</v>
      </c>
      <c r="J29" s="355">
        <f t="shared" si="3"/>
        <v>-7.4939783661287578</v>
      </c>
    </row>
    <row r="30" spans="2:10" x14ac:dyDescent="0.2">
      <c r="B30" s="89"/>
      <c r="C30" s="17" t="s">
        <v>124</v>
      </c>
      <c r="D30" s="38">
        <v>18</v>
      </c>
      <c r="E30" s="93">
        <v>185988</v>
      </c>
      <c r="F30" s="93">
        <v>168158</v>
      </c>
      <c r="G30" s="355">
        <f t="shared" si="2"/>
        <v>10.603123253130974</v>
      </c>
      <c r="H30" s="93">
        <v>1502815</v>
      </c>
      <c r="I30" s="93">
        <v>1513132</v>
      </c>
      <c r="J30" s="355">
        <f t="shared" si="3"/>
        <v>-0.68183079863489127</v>
      </c>
    </row>
    <row r="31" spans="2:10" x14ac:dyDescent="0.2">
      <c r="B31" s="89"/>
      <c r="C31" s="17" t="s">
        <v>125</v>
      </c>
      <c r="D31" s="38">
        <v>19</v>
      </c>
      <c r="E31" s="93">
        <v>42052</v>
      </c>
      <c r="F31" s="93">
        <v>67205</v>
      </c>
      <c r="G31" s="355">
        <f t="shared" si="2"/>
        <v>-37.427274756342534</v>
      </c>
      <c r="H31" s="93">
        <v>622967</v>
      </c>
      <c r="I31" s="93">
        <v>656253</v>
      </c>
      <c r="J31" s="355">
        <f t="shared" si="3"/>
        <v>-5.0721291940760693</v>
      </c>
    </row>
    <row r="32" spans="2:10" x14ac:dyDescent="0.2">
      <c r="B32" s="89"/>
      <c r="C32" s="17" t="s">
        <v>126</v>
      </c>
      <c r="D32" s="38">
        <v>20</v>
      </c>
      <c r="E32" s="93">
        <v>21305</v>
      </c>
      <c r="F32" s="93">
        <v>20140</v>
      </c>
      <c r="G32" s="355">
        <f t="shared" si="2"/>
        <v>5.784508440913612</v>
      </c>
      <c r="H32" s="93">
        <v>182724</v>
      </c>
      <c r="I32" s="93">
        <v>188024</v>
      </c>
      <c r="J32" s="355">
        <f t="shared" si="3"/>
        <v>-2.8187890907543647</v>
      </c>
    </row>
    <row r="33" spans="2:10" x14ac:dyDescent="0.2">
      <c r="B33" s="89"/>
      <c r="C33" s="17" t="s">
        <v>127</v>
      </c>
      <c r="D33" s="38">
        <v>21</v>
      </c>
      <c r="E33" s="93">
        <v>14897</v>
      </c>
      <c r="F33" s="93">
        <v>7645</v>
      </c>
      <c r="G33" s="355">
        <f t="shared" si="2"/>
        <v>94.859385219097447</v>
      </c>
      <c r="H33" s="93">
        <v>106323</v>
      </c>
      <c r="I33" s="93">
        <v>104134</v>
      </c>
      <c r="J33" s="355">
        <f t="shared" si="3"/>
        <v>2.1020992183148621</v>
      </c>
    </row>
    <row r="34" spans="2:10" x14ac:dyDescent="0.2">
      <c r="B34" s="82" t="s">
        <v>128</v>
      </c>
      <c r="C34" s="83"/>
      <c r="D34" s="74">
        <v>22</v>
      </c>
      <c r="E34" s="129">
        <f>SUM(E11:E33)</f>
        <v>2020394</v>
      </c>
      <c r="F34" s="129">
        <f>SUM(F11:F33)</f>
        <v>2071425</v>
      </c>
      <c r="G34" s="357">
        <f t="shared" si="2"/>
        <v>-2.4635697647754569</v>
      </c>
      <c r="H34" s="75">
        <f>SUM(H11:H33)</f>
        <v>18687210</v>
      </c>
      <c r="I34" s="75">
        <f>SUM(I11:I33)</f>
        <v>18361128</v>
      </c>
      <c r="J34" s="357">
        <f t="shared" si="3"/>
        <v>1.7759366418010956</v>
      </c>
    </row>
    <row r="35" spans="2:10" x14ac:dyDescent="0.2"/>
    <row r="36" spans="2:10" x14ac:dyDescent="0.2"/>
    <row r="37" spans="2:10" x14ac:dyDescent="0.2"/>
    <row r="38" spans="2:10" x14ac:dyDescent="0.2"/>
    <row r="39" spans="2:10" x14ac:dyDescent="0.2"/>
  </sheetData>
  <phoneticPr fontId="0" type="noConversion"/>
  <hyperlinks>
    <hyperlink ref="J1" location="Inhalt!F25" display="Inhalt!F25"/>
  </hyperlinks>
  <printOptions horizontalCentered="1"/>
  <pageMargins left="0.19685039370078741" right="0.19685039370078741" top="1.4" bottom="0" header="0.51181102300000003" footer="0.51181102300000003"/>
  <pageSetup paperSize="9" orientation="landscape" horizontalDpi="300" verticalDpi="300" r:id="rId1"/>
  <headerFooter alignWithMargins="0">
    <oddHeader>&amp;C&amp;"Helv,Fett"&amp;11Bundesamt für Wirtschaft und Ausfuhrkontrolle&amp;12
Mineralöldaten für die Bundesrepublik Deutschland&amp;LEndgültige Daten&amp;R14.6.2021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B1:N38"/>
  <sheetViews>
    <sheetView showRowColHeaders="0" zoomScale="87" workbookViewId="0">
      <selection activeCell="J1" sqref="J1"/>
    </sheetView>
  </sheetViews>
  <sheetFormatPr baseColWidth="10" defaultColWidth="0" defaultRowHeight="12.75" zeroHeight="1" x14ac:dyDescent="0.2"/>
  <cols>
    <col min="1" max="1" width="2.7109375" style="9" customWidth="1"/>
    <col min="2" max="2" width="2.28515625" style="9" customWidth="1"/>
    <col min="3" max="3" width="26.7109375" style="9" customWidth="1"/>
    <col min="4" max="4" width="3.28515625" style="9" customWidth="1"/>
    <col min="5" max="10" width="15.7109375" style="9" customWidth="1"/>
    <col min="11" max="12" width="9.140625" style="9" customWidth="1"/>
    <col min="13" max="16384" width="0" style="9" hidden="1"/>
  </cols>
  <sheetData>
    <row r="1" spans="2:14" ht="15.75" x14ac:dyDescent="0.25">
      <c r="B1" s="354" t="s">
        <v>371</v>
      </c>
      <c r="C1" s="6"/>
      <c r="D1" s="6"/>
      <c r="E1" s="6"/>
      <c r="F1" s="6"/>
      <c r="G1" s="6"/>
      <c r="H1" s="6"/>
      <c r="I1" s="6"/>
      <c r="J1" s="476" t="str">
        <f>INDEX(rP1.Inhalte,22,1)</f>
        <v>zurück zum Inhaltsverzeichnis</v>
      </c>
      <c r="M1"/>
      <c r="N1"/>
    </row>
    <row r="2" spans="2:14" ht="5.0999999999999996" customHeight="1" x14ac:dyDescent="0.2"/>
    <row r="3" spans="2:14" x14ac:dyDescent="0.2">
      <c r="B3" s="9" t="s">
        <v>162</v>
      </c>
      <c r="I3" s="9" t="s">
        <v>130</v>
      </c>
    </row>
    <row r="4" spans="2:14" ht="5.0999999999999996" customHeight="1" x14ac:dyDescent="0.2">
      <c r="C4" s="17"/>
      <c r="D4" s="17"/>
      <c r="E4" s="18"/>
      <c r="F4" s="18"/>
      <c r="G4" s="18"/>
      <c r="H4" s="18"/>
      <c r="I4" s="17"/>
    </row>
    <row r="5" spans="2:14" x14ac:dyDescent="0.2">
      <c r="B5" s="104"/>
      <c r="C5" s="20"/>
      <c r="D5" s="21"/>
      <c r="E5" s="22" t="s">
        <v>0</v>
      </c>
      <c r="F5" s="23" t="s">
        <v>0</v>
      </c>
      <c r="G5" s="24" t="s">
        <v>0</v>
      </c>
      <c r="H5" s="25" t="s">
        <v>8</v>
      </c>
      <c r="I5" s="26"/>
      <c r="J5" s="27"/>
    </row>
    <row r="6" spans="2:14" x14ac:dyDescent="0.2">
      <c r="B6" s="89"/>
      <c r="C6" s="9" t="s">
        <v>9</v>
      </c>
      <c r="D6" s="30" t="s">
        <v>0</v>
      </c>
      <c r="E6" s="32" t="s">
        <v>10</v>
      </c>
      <c r="F6" s="32" t="s">
        <v>10</v>
      </c>
      <c r="G6" s="32" t="s">
        <v>11</v>
      </c>
      <c r="H6" s="23" t="s">
        <v>12</v>
      </c>
      <c r="I6" s="32" t="s">
        <v>12</v>
      </c>
      <c r="J6" s="32" t="s">
        <v>11</v>
      </c>
    </row>
    <row r="7" spans="2:14" x14ac:dyDescent="0.2">
      <c r="B7" s="89"/>
      <c r="D7" s="30"/>
      <c r="E7" s="32" t="s">
        <v>0</v>
      </c>
      <c r="F7" s="32" t="s">
        <v>13</v>
      </c>
      <c r="G7" s="32" t="s">
        <v>14</v>
      </c>
      <c r="H7" s="32" t="s">
        <v>15</v>
      </c>
      <c r="I7" s="32" t="s">
        <v>15</v>
      </c>
      <c r="J7" s="32" t="s">
        <v>131</v>
      </c>
    </row>
    <row r="8" spans="2:14" x14ac:dyDescent="0.2">
      <c r="B8" s="89" t="s">
        <v>58</v>
      </c>
      <c r="D8" s="30"/>
      <c r="E8" s="92" t="s">
        <v>0</v>
      </c>
      <c r="F8" s="32"/>
      <c r="G8" s="32" t="s">
        <v>132</v>
      </c>
      <c r="H8" s="92" t="s">
        <v>0</v>
      </c>
      <c r="I8" s="32" t="s">
        <v>13</v>
      </c>
      <c r="J8" s="32" t="s">
        <v>132</v>
      </c>
    </row>
    <row r="9" spans="2:14" x14ac:dyDescent="0.2">
      <c r="B9" s="105"/>
      <c r="C9" s="17"/>
      <c r="D9" s="36"/>
      <c r="E9" s="38" t="s">
        <v>101</v>
      </c>
      <c r="F9" s="38" t="s">
        <v>20</v>
      </c>
      <c r="G9" s="38" t="s">
        <v>21</v>
      </c>
      <c r="H9" s="38" t="s">
        <v>55</v>
      </c>
      <c r="I9" s="38" t="s">
        <v>23</v>
      </c>
      <c r="J9" s="38" t="s">
        <v>24</v>
      </c>
    </row>
    <row r="10" spans="2:14" x14ac:dyDescent="0.2">
      <c r="B10" s="89" t="s">
        <v>104</v>
      </c>
      <c r="C10" s="30"/>
      <c r="D10" s="33"/>
      <c r="E10" s="32"/>
      <c r="F10" s="32"/>
      <c r="G10" s="32"/>
      <c r="H10" s="32"/>
      <c r="I10" s="32"/>
      <c r="J10" s="32"/>
    </row>
    <row r="11" spans="2:14" x14ac:dyDescent="0.2">
      <c r="B11" s="89"/>
      <c r="C11" s="17" t="s">
        <v>105</v>
      </c>
      <c r="D11" s="92">
        <v>1</v>
      </c>
      <c r="E11" s="93">
        <v>0</v>
      </c>
      <c r="F11" s="93">
        <v>0</v>
      </c>
      <c r="G11" s="355" t="str">
        <f t="shared" ref="G11:G18" si="0">IF(AND(F11&gt; 0,E11&gt;0,E11&lt;=F11*6),E11/F11*100-100,"-")</f>
        <v>-</v>
      </c>
      <c r="H11" s="93">
        <v>0</v>
      </c>
      <c r="I11" s="93">
        <v>0</v>
      </c>
      <c r="J11" s="355" t="str">
        <f t="shared" ref="J11:J18" si="1">IF(AND(I11&gt; 0,H11&gt;0,H11&lt;=I11*6),H11/I11*100-100,"-")</f>
        <v>-</v>
      </c>
    </row>
    <row r="12" spans="2:14" x14ac:dyDescent="0.2">
      <c r="B12" s="89"/>
      <c r="C12" s="17" t="s">
        <v>106</v>
      </c>
      <c r="D12" s="38">
        <v>2</v>
      </c>
      <c r="E12" s="93">
        <v>0</v>
      </c>
      <c r="F12" s="93">
        <v>0</v>
      </c>
      <c r="G12" s="355" t="str">
        <f t="shared" si="0"/>
        <v>-</v>
      </c>
      <c r="H12" s="93">
        <v>0</v>
      </c>
      <c r="I12" s="93">
        <v>0</v>
      </c>
      <c r="J12" s="355" t="str">
        <f t="shared" si="1"/>
        <v>-</v>
      </c>
    </row>
    <row r="13" spans="2:14" x14ac:dyDescent="0.2">
      <c r="B13" s="89"/>
      <c r="C13" s="17" t="s">
        <v>107</v>
      </c>
      <c r="D13" s="38">
        <v>3</v>
      </c>
      <c r="E13" s="93">
        <v>0</v>
      </c>
      <c r="F13" s="93">
        <v>0</v>
      </c>
      <c r="G13" s="355" t="str">
        <f t="shared" si="0"/>
        <v>-</v>
      </c>
      <c r="H13" s="93">
        <v>0</v>
      </c>
      <c r="I13" s="93">
        <v>0</v>
      </c>
      <c r="J13" s="355" t="str">
        <f t="shared" si="1"/>
        <v>-</v>
      </c>
    </row>
    <row r="14" spans="2:14" x14ac:dyDescent="0.2">
      <c r="B14" s="89"/>
      <c r="C14" s="17" t="s">
        <v>108</v>
      </c>
      <c r="D14" s="38">
        <v>4</v>
      </c>
      <c r="E14" s="93">
        <v>0</v>
      </c>
      <c r="F14" s="93">
        <v>0</v>
      </c>
      <c r="G14" s="355" t="str">
        <f t="shared" si="0"/>
        <v>-</v>
      </c>
      <c r="H14" s="93">
        <v>0</v>
      </c>
      <c r="I14" s="93">
        <v>0</v>
      </c>
      <c r="J14" s="355" t="str">
        <f t="shared" si="1"/>
        <v>-</v>
      </c>
    </row>
    <row r="15" spans="2:14" x14ac:dyDescent="0.2">
      <c r="B15" s="89"/>
      <c r="C15" s="17" t="s">
        <v>109</v>
      </c>
      <c r="D15" s="38">
        <v>5</v>
      </c>
      <c r="E15" s="93">
        <v>48572</v>
      </c>
      <c r="F15" s="93">
        <v>65409</v>
      </c>
      <c r="G15" s="355">
        <f t="shared" si="0"/>
        <v>-25.741105964011069</v>
      </c>
      <c r="H15" s="93">
        <v>447004</v>
      </c>
      <c r="I15" s="93">
        <v>602135</v>
      </c>
      <c r="J15" s="355">
        <f t="shared" si="1"/>
        <v>-25.763491575809411</v>
      </c>
    </row>
    <row r="16" spans="2:14" x14ac:dyDescent="0.2">
      <c r="B16" s="89"/>
      <c r="C16" s="17" t="s">
        <v>110</v>
      </c>
      <c r="D16" s="38">
        <v>6</v>
      </c>
      <c r="E16" s="93">
        <v>0</v>
      </c>
      <c r="F16" s="93">
        <v>0</v>
      </c>
      <c r="G16" s="355" t="str">
        <f t="shared" si="0"/>
        <v>-</v>
      </c>
      <c r="H16" s="93">
        <v>0</v>
      </c>
      <c r="I16" s="93">
        <v>0</v>
      </c>
      <c r="J16" s="355" t="str">
        <f t="shared" si="1"/>
        <v>-</v>
      </c>
    </row>
    <row r="17" spans="2:10" x14ac:dyDescent="0.2">
      <c r="B17" s="89"/>
      <c r="C17" s="17" t="s">
        <v>111</v>
      </c>
      <c r="D17" s="38">
        <v>7</v>
      </c>
      <c r="E17" s="93">
        <v>75516</v>
      </c>
      <c r="F17" s="93">
        <v>50747</v>
      </c>
      <c r="G17" s="355">
        <f t="shared" si="0"/>
        <v>48.808796579108133</v>
      </c>
      <c r="H17" s="93">
        <v>688903</v>
      </c>
      <c r="I17" s="93">
        <v>566886</v>
      </c>
      <c r="J17" s="355">
        <f t="shared" si="1"/>
        <v>21.52408067936058</v>
      </c>
    </row>
    <row r="18" spans="2:10" x14ac:dyDescent="0.2">
      <c r="B18" s="105"/>
      <c r="C18" s="17" t="s">
        <v>112</v>
      </c>
      <c r="D18" s="38">
        <v>8</v>
      </c>
      <c r="E18" s="93">
        <v>0</v>
      </c>
      <c r="F18" s="93">
        <v>0</v>
      </c>
      <c r="G18" s="355" t="str">
        <f t="shared" si="0"/>
        <v>-</v>
      </c>
      <c r="H18" s="93">
        <v>0</v>
      </c>
      <c r="I18" s="93">
        <v>0</v>
      </c>
      <c r="J18" s="355" t="str">
        <f t="shared" si="1"/>
        <v>-</v>
      </c>
    </row>
    <row r="19" spans="2:10" ht="3.95" customHeight="1" x14ac:dyDescent="0.2">
      <c r="B19" s="105"/>
      <c r="C19" s="17"/>
      <c r="D19" s="38"/>
      <c r="E19" s="93"/>
      <c r="F19" s="93"/>
      <c r="G19" s="46"/>
      <c r="H19" s="93"/>
      <c r="I19" s="93"/>
      <c r="J19" s="355"/>
    </row>
    <row r="20" spans="2:10" x14ac:dyDescent="0.2">
      <c r="B20" s="89" t="s">
        <v>113</v>
      </c>
      <c r="D20" s="23"/>
      <c r="E20" s="91"/>
      <c r="F20" s="91"/>
      <c r="G20" s="353"/>
      <c r="H20" s="91"/>
      <c r="I20" s="91"/>
      <c r="J20" s="356"/>
    </row>
    <row r="21" spans="2:10" x14ac:dyDescent="0.2">
      <c r="B21" s="89"/>
      <c r="C21" s="17" t="s">
        <v>114</v>
      </c>
      <c r="D21" s="92">
        <v>9</v>
      </c>
      <c r="E21" s="93">
        <v>0</v>
      </c>
      <c r="F21" s="93">
        <v>0</v>
      </c>
      <c r="G21" s="355" t="str">
        <f t="shared" ref="G21:G34" si="2">IF(AND(F21&gt; 0,E21&gt;0,E21&lt;=F21*6),E21/F21*100-100,"-")</f>
        <v>-</v>
      </c>
      <c r="H21" s="93">
        <v>0</v>
      </c>
      <c r="I21" s="93">
        <v>0</v>
      </c>
      <c r="J21" s="355" t="str">
        <f t="shared" ref="J21:J34" si="3">IF(AND(I21&gt; 0,H21&gt;0,H21&lt;=I21*6),H21/I21*100-100,"-")</f>
        <v>-</v>
      </c>
    </row>
    <row r="22" spans="2:10" x14ac:dyDescent="0.2">
      <c r="B22" s="89"/>
      <c r="C22" s="17" t="s">
        <v>115</v>
      </c>
      <c r="D22" s="38">
        <v>10</v>
      </c>
      <c r="E22" s="93">
        <v>0</v>
      </c>
      <c r="F22" s="93">
        <v>0</v>
      </c>
      <c r="G22" s="355" t="str">
        <f t="shared" si="2"/>
        <v>-</v>
      </c>
      <c r="H22" s="93">
        <v>0</v>
      </c>
      <c r="I22" s="93">
        <v>0</v>
      </c>
      <c r="J22" s="355" t="str">
        <f t="shared" si="3"/>
        <v>-</v>
      </c>
    </row>
    <row r="23" spans="2:10" x14ac:dyDescent="0.2">
      <c r="B23" s="89"/>
      <c r="C23" s="17" t="s">
        <v>116</v>
      </c>
      <c r="D23" s="38">
        <v>11</v>
      </c>
      <c r="E23" s="93">
        <v>0</v>
      </c>
      <c r="F23" s="93">
        <v>0</v>
      </c>
      <c r="G23" s="355" t="str">
        <f t="shared" si="2"/>
        <v>-</v>
      </c>
      <c r="H23" s="93">
        <v>0</v>
      </c>
      <c r="I23" s="93">
        <v>0</v>
      </c>
      <c r="J23" s="355" t="str">
        <f t="shared" si="3"/>
        <v>-</v>
      </c>
    </row>
    <row r="24" spans="2:10" x14ac:dyDescent="0.2">
      <c r="B24" s="89"/>
      <c r="C24" s="17" t="s">
        <v>117</v>
      </c>
      <c r="D24" s="38">
        <v>12</v>
      </c>
      <c r="E24" s="93">
        <v>0</v>
      </c>
      <c r="F24" s="93">
        <v>0</v>
      </c>
      <c r="G24" s="355" t="str">
        <f t="shared" si="2"/>
        <v>-</v>
      </c>
      <c r="H24" s="93">
        <v>0</v>
      </c>
      <c r="I24" s="93">
        <v>0</v>
      </c>
      <c r="J24" s="355" t="str">
        <f t="shared" si="3"/>
        <v>-</v>
      </c>
    </row>
    <row r="25" spans="2:10" x14ac:dyDescent="0.2">
      <c r="B25" s="89"/>
      <c r="C25" s="17" t="s">
        <v>118</v>
      </c>
      <c r="D25" s="38">
        <v>13</v>
      </c>
      <c r="E25" s="93">
        <v>0</v>
      </c>
      <c r="F25" s="93">
        <v>0</v>
      </c>
      <c r="G25" s="355" t="str">
        <f t="shared" si="2"/>
        <v>-</v>
      </c>
      <c r="H25" s="93">
        <v>0</v>
      </c>
      <c r="I25" s="93">
        <v>0</v>
      </c>
      <c r="J25" s="355" t="str">
        <f t="shared" si="3"/>
        <v>-</v>
      </c>
    </row>
    <row r="26" spans="2:10" x14ac:dyDescent="0.2">
      <c r="B26" s="89"/>
      <c r="C26" s="17" t="s">
        <v>119</v>
      </c>
      <c r="D26" s="38">
        <v>14</v>
      </c>
      <c r="E26" s="93">
        <v>0</v>
      </c>
      <c r="F26" s="93">
        <v>0</v>
      </c>
      <c r="G26" s="355" t="str">
        <f t="shared" si="2"/>
        <v>-</v>
      </c>
      <c r="H26" s="93">
        <v>0</v>
      </c>
      <c r="I26" s="93">
        <v>0</v>
      </c>
      <c r="J26" s="355" t="str">
        <f t="shared" si="3"/>
        <v>-</v>
      </c>
    </row>
    <row r="27" spans="2:10" x14ac:dyDescent="0.2">
      <c r="B27" s="89"/>
      <c r="C27" s="17" t="s">
        <v>120</v>
      </c>
      <c r="D27" s="38">
        <v>15</v>
      </c>
      <c r="E27" s="93">
        <v>0</v>
      </c>
      <c r="F27" s="93">
        <v>0</v>
      </c>
      <c r="G27" s="355" t="str">
        <f t="shared" si="2"/>
        <v>-</v>
      </c>
      <c r="H27" s="93">
        <v>0</v>
      </c>
      <c r="I27" s="93">
        <v>0</v>
      </c>
      <c r="J27" s="355" t="str">
        <f t="shared" si="3"/>
        <v>-</v>
      </c>
    </row>
    <row r="28" spans="2:10" x14ac:dyDescent="0.2">
      <c r="B28" s="89"/>
      <c r="C28" s="17" t="s">
        <v>121</v>
      </c>
      <c r="D28" s="38">
        <v>16</v>
      </c>
      <c r="E28" s="93">
        <v>0</v>
      </c>
      <c r="F28" s="93">
        <v>0</v>
      </c>
      <c r="G28" s="355" t="str">
        <f t="shared" si="2"/>
        <v>-</v>
      </c>
      <c r="H28" s="93">
        <v>0</v>
      </c>
      <c r="I28" s="93">
        <v>0</v>
      </c>
      <c r="J28" s="355" t="str">
        <f t="shared" si="3"/>
        <v>-</v>
      </c>
    </row>
    <row r="29" spans="2:10" x14ac:dyDescent="0.2">
      <c r="B29" s="89"/>
      <c r="C29" s="17" t="s">
        <v>122</v>
      </c>
      <c r="D29" s="38">
        <v>17</v>
      </c>
      <c r="E29" s="93">
        <v>0</v>
      </c>
      <c r="F29" s="93">
        <v>0</v>
      </c>
      <c r="G29" s="355" t="str">
        <f t="shared" si="2"/>
        <v>-</v>
      </c>
      <c r="H29" s="93">
        <v>0</v>
      </c>
      <c r="I29" s="93">
        <v>0</v>
      </c>
      <c r="J29" s="355" t="str">
        <f t="shared" si="3"/>
        <v>-</v>
      </c>
    </row>
    <row r="30" spans="2:10" x14ac:dyDescent="0.2">
      <c r="B30" s="89"/>
      <c r="C30" s="17" t="s">
        <v>124</v>
      </c>
      <c r="D30" s="38">
        <v>18</v>
      </c>
      <c r="E30" s="93">
        <v>0</v>
      </c>
      <c r="F30" s="93">
        <v>0</v>
      </c>
      <c r="G30" s="355" t="str">
        <f t="shared" si="2"/>
        <v>-</v>
      </c>
      <c r="H30" s="93">
        <v>0</v>
      </c>
      <c r="I30" s="93">
        <v>0</v>
      </c>
      <c r="J30" s="355" t="str">
        <f t="shared" si="3"/>
        <v>-</v>
      </c>
    </row>
    <row r="31" spans="2:10" x14ac:dyDescent="0.2">
      <c r="B31" s="89"/>
      <c r="C31" s="17" t="s">
        <v>125</v>
      </c>
      <c r="D31" s="38">
        <v>19</v>
      </c>
      <c r="E31" s="93">
        <v>0</v>
      </c>
      <c r="F31" s="93">
        <v>0</v>
      </c>
      <c r="G31" s="355" t="str">
        <f t="shared" si="2"/>
        <v>-</v>
      </c>
      <c r="H31" s="93">
        <v>0</v>
      </c>
      <c r="I31" s="93">
        <v>0</v>
      </c>
      <c r="J31" s="355" t="str">
        <f t="shared" si="3"/>
        <v>-</v>
      </c>
    </row>
    <row r="32" spans="2:10" x14ac:dyDescent="0.2">
      <c r="B32" s="89"/>
      <c r="C32" s="17" t="s">
        <v>126</v>
      </c>
      <c r="D32" s="38">
        <v>20</v>
      </c>
      <c r="E32" s="93">
        <v>0</v>
      </c>
      <c r="F32" s="93">
        <v>0</v>
      </c>
      <c r="G32" s="355" t="str">
        <f t="shared" si="2"/>
        <v>-</v>
      </c>
      <c r="H32" s="93">
        <v>0</v>
      </c>
      <c r="I32" s="93">
        <v>0</v>
      </c>
      <c r="J32" s="355" t="str">
        <f t="shared" si="3"/>
        <v>-</v>
      </c>
    </row>
    <row r="33" spans="2:10" x14ac:dyDescent="0.2">
      <c r="B33" s="89"/>
      <c r="C33" s="17" t="s">
        <v>127</v>
      </c>
      <c r="D33" s="38">
        <v>21</v>
      </c>
      <c r="E33" s="93">
        <v>0</v>
      </c>
      <c r="F33" s="93">
        <v>0</v>
      </c>
      <c r="G33" s="355" t="str">
        <f t="shared" si="2"/>
        <v>-</v>
      </c>
      <c r="H33" s="93">
        <v>0</v>
      </c>
      <c r="I33" s="93">
        <v>0</v>
      </c>
      <c r="J33" s="355" t="str">
        <f t="shared" si="3"/>
        <v>-</v>
      </c>
    </row>
    <row r="34" spans="2:10" x14ac:dyDescent="0.2">
      <c r="B34" s="82" t="s">
        <v>128</v>
      </c>
      <c r="C34" s="83"/>
      <c r="D34" s="74">
        <v>22</v>
      </c>
      <c r="E34" s="129">
        <f>SUM(E11:E33)</f>
        <v>124088</v>
      </c>
      <c r="F34" s="129">
        <f>SUM(F11:F33)</f>
        <v>116156</v>
      </c>
      <c r="G34" s="357">
        <f t="shared" si="2"/>
        <v>6.8287475464031075</v>
      </c>
      <c r="H34" s="75">
        <f>SUM(H11:H33)</f>
        <v>1135907</v>
      </c>
      <c r="I34" s="75">
        <f>SUM(I11:I33)</f>
        <v>1169021</v>
      </c>
      <c r="J34" s="357">
        <f t="shared" si="3"/>
        <v>-2.8326266166304919</v>
      </c>
    </row>
    <row r="35" spans="2:10" x14ac:dyDescent="0.2"/>
    <row r="36" spans="2:10" x14ac:dyDescent="0.2"/>
    <row r="37" spans="2:10" x14ac:dyDescent="0.2"/>
    <row r="38" spans="2:10" x14ac:dyDescent="0.2"/>
  </sheetData>
  <phoneticPr fontId="0" type="noConversion"/>
  <hyperlinks>
    <hyperlink ref="J1" location="Inhalt!F26" display="Inhalt!F26"/>
  </hyperlinks>
  <printOptions horizontalCentered="1"/>
  <pageMargins left="0.19685039370078741" right="0.19685039370078741" top="1.51" bottom="0" header="0.51181102300000003" footer="0.51181102300000003"/>
  <pageSetup paperSize="9" orientation="landscape" horizontalDpi="300" verticalDpi="300" r:id="rId1"/>
  <headerFooter alignWithMargins="0">
    <oddHeader>&amp;C&amp;"Helv,Fett"&amp;11Bundesamt für Wirtschaft und Ausfuhrkontrolle&amp;12
Mineralöldaten für die Bundesrepublik Deutschland&amp;LEndgültige Daten&amp;R14.6.2021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N46"/>
  <sheetViews>
    <sheetView showGridLines="0" showRowColHeaders="0" zoomScale="85" workbookViewId="0">
      <selection activeCell="C44" sqref="C44"/>
    </sheetView>
  </sheetViews>
  <sheetFormatPr baseColWidth="10" defaultColWidth="0" defaultRowHeight="12.75" zeroHeight="1" x14ac:dyDescent="0.2"/>
  <cols>
    <col min="1" max="1" width="2.7109375" style="9" customWidth="1"/>
    <col min="2" max="2" width="2.28515625" style="9" customWidth="1"/>
    <col min="3" max="3" width="26.7109375" style="9" customWidth="1"/>
    <col min="4" max="4" width="3.28515625" style="9" customWidth="1"/>
    <col min="5" max="5" width="14.7109375" style="9" customWidth="1"/>
    <col min="6" max="6" width="2.7109375" style="9" customWidth="1"/>
    <col min="7" max="7" width="16.7109375" style="9" customWidth="1"/>
    <col min="8" max="8" width="13.7109375" style="9" customWidth="1"/>
    <col min="9" max="9" width="14.7109375" style="9" customWidth="1"/>
    <col min="10" max="10" width="2.7109375" style="9" customWidth="1"/>
    <col min="11" max="11" width="16.7109375" style="9" customWidth="1"/>
    <col min="12" max="12" width="13.7109375" style="9" customWidth="1"/>
    <col min="13" max="14" width="9.140625" style="9" customWidth="1"/>
    <col min="15" max="16384" width="0" style="9" hidden="1"/>
  </cols>
  <sheetData>
    <row r="1" spans="1:14" ht="15.75" x14ac:dyDescent="0.25">
      <c r="A1" s="354"/>
      <c r="B1" s="354" t="s">
        <v>371</v>
      </c>
      <c r="C1" s="6"/>
      <c r="D1" s="6"/>
      <c r="E1" s="6"/>
      <c r="F1" s="6"/>
      <c r="G1" s="6"/>
      <c r="H1" s="6"/>
      <c r="I1" s="6"/>
      <c r="J1" s="6"/>
      <c r="K1" s="6"/>
      <c r="L1" s="476" t="str">
        <f>INDEX(rP1.Inhalte,22,1)</f>
        <v>zurück zum Inhaltsverzeichnis</v>
      </c>
      <c r="M1" s="485"/>
      <c r="N1" s="485"/>
    </row>
    <row r="2" spans="1:14" ht="0.95" customHeight="1" x14ac:dyDescent="0.2"/>
    <row r="3" spans="1:14" ht="12" customHeight="1" x14ac:dyDescent="0.2">
      <c r="B3" s="9" t="s">
        <v>163</v>
      </c>
      <c r="K3"/>
      <c r="L3" s="16" t="s">
        <v>73</v>
      </c>
    </row>
    <row r="4" spans="1:14" ht="2.1" customHeight="1" x14ac:dyDescent="0.2">
      <c r="C4" s="17"/>
      <c r="D4" s="17"/>
      <c r="E4" s="18"/>
      <c r="F4" s="18"/>
      <c r="G4" s="18"/>
      <c r="H4" s="18"/>
      <c r="I4" s="18"/>
      <c r="J4" s="18"/>
      <c r="K4" s="17"/>
    </row>
    <row r="5" spans="1:14" x14ac:dyDescent="0.2">
      <c r="B5" s="104"/>
      <c r="C5" s="20"/>
      <c r="D5" s="21"/>
      <c r="E5" s="22" t="s">
        <v>0</v>
      </c>
      <c r="F5" s="24"/>
      <c r="G5" s="23" t="s">
        <v>0</v>
      </c>
      <c r="H5" s="24" t="s">
        <v>0</v>
      </c>
      <c r="I5" s="25" t="s">
        <v>8</v>
      </c>
      <c r="J5" s="26"/>
      <c r="K5" s="26"/>
      <c r="L5" s="27"/>
    </row>
    <row r="6" spans="1:14" x14ac:dyDescent="0.2">
      <c r="B6" s="89"/>
      <c r="C6" s="9" t="s">
        <v>9</v>
      </c>
      <c r="D6" s="30" t="s">
        <v>0</v>
      </c>
      <c r="E6" s="116" t="s">
        <v>164</v>
      </c>
      <c r="F6" s="117"/>
      <c r="G6" s="32" t="s">
        <v>10</v>
      </c>
      <c r="H6" s="33" t="s">
        <v>11</v>
      </c>
      <c r="I6" s="113" t="s">
        <v>12</v>
      </c>
      <c r="J6" s="114"/>
      <c r="K6" s="32" t="s">
        <v>12</v>
      </c>
      <c r="L6" s="32" t="s">
        <v>11</v>
      </c>
    </row>
    <row r="7" spans="1:14" x14ac:dyDescent="0.2">
      <c r="B7" s="89"/>
      <c r="D7" s="30"/>
      <c r="E7" s="31" t="s">
        <v>0</v>
      </c>
      <c r="F7" s="33"/>
      <c r="G7" s="32" t="s">
        <v>13</v>
      </c>
      <c r="H7" s="33" t="s">
        <v>165</v>
      </c>
      <c r="I7" s="116" t="s">
        <v>15</v>
      </c>
      <c r="J7" s="117"/>
      <c r="K7" s="32" t="s">
        <v>15</v>
      </c>
      <c r="L7" s="32" t="s">
        <v>131</v>
      </c>
    </row>
    <row r="8" spans="1:14" x14ac:dyDescent="0.2">
      <c r="B8" s="89" t="s">
        <v>58</v>
      </c>
      <c r="D8" s="30"/>
      <c r="E8" s="34" t="s">
        <v>0</v>
      </c>
      <c r="F8" s="193"/>
      <c r="G8" s="32"/>
      <c r="H8" s="33" t="s">
        <v>18</v>
      </c>
      <c r="I8" s="34" t="s">
        <v>0</v>
      </c>
      <c r="J8" s="193"/>
      <c r="K8" s="32" t="s">
        <v>13</v>
      </c>
      <c r="L8" s="32" t="s">
        <v>18</v>
      </c>
    </row>
    <row r="9" spans="1:14" x14ac:dyDescent="0.2">
      <c r="B9" s="105"/>
      <c r="C9" s="17"/>
      <c r="D9" s="36"/>
      <c r="E9" s="37" t="s">
        <v>19</v>
      </c>
      <c r="F9" s="39"/>
      <c r="G9" s="38" t="s">
        <v>20</v>
      </c>
      <c r="H9" s="39" t="s">
        <v>21</v>
      </c>
      <c r="I9" s="25" t="s">
        <v>55</v>
      </c>
      <c r="J9" s="27"/>
      <c r="K9" s="38" t="s">
        <v>23</v>
      </c>
      <c r="L9" s="38" t="s">
        <v>24</v>
      </c>
    </row>
    <row r="10" spans="1:14" ht="12" customHeight="1" x14ac:dyDescent="0.2">
      <c r="B10" s="89" t="s">
        <v>104</v>
      </c>
      <c r="C10" s="30"/>
      <c r="D10" s="33"/>
      <c r="E10" s="178"/>
      <c r="F10" s="33"/>
      <c r="G10" s="33"/>
      <c r="H10" s="33"/>
      <c r="I10" s="178"/>
      <c r="J10" s="24"/>
      <c r="K10" s="33"/>
      <c r="L10" s="33"/>
    </row>
    <row r="11" spans="1:14" ht="12" customHeight="1" x14ac:dyDescent="0.2">
      <c r="B11" s="89"/>
      <c r="C11" s="17" t="s">
        <v>105</v>
      </c>
      <c r="D11" s="92">
        <v>1</v>
      </c>
      <c r="E11" s="371">
        <v>1128792</v>
      </c>
      <c r="F11" s="123"/>
      <c r="G11" s="123">
        <v>976616</v>
      </c>
      <c r="H11" s="355">
        <f>IF(AND(G11&gt; 0,E11&gt;0,E11&lt;=G11*6),E11/G11*100-100,"-")</f>
        <v>15.581968757423596</v>
      </c>
      <c r="I11" s="187">
        <v>9659437</v>
      </c>
      <c r="J11" s="123"/>
      <c r="K11" s="123">
        <v>9101833</v>
      </c>
      <c r="L11" s="355">
        <f t="shared" ref="L11:L18" si="0">IF(AND(K11&gt; 0,I11&gt;0,I11&lt;=K11*6),I11/K11*100-100,"-")</f>
        <v>6.1262824751893419</v>
      </c>
    </row>
    <row r="12" spans="1:14" x14ac:dyDescent="0.2">
      <c r="B12" s="89"/>
      <c r="C12" s="17" t="s">
        <v>106</v>
      </c>
      <c r="D12" s="38">
        <v>2</v>
      </c>
      <c r="E12" s="371">
        <v>1491679</v>
      </c>
      <c r="F12" s="195" t="s">
        <v>123</v>
      </c>
      <c r="G12" s="123">
        <v>1585636</v>
      </c>
      <c r="H12" s="355">
        <f t="shared" ref="H12:H18" si="1">IF(AND(G12&gt; 0,E12&gt;0,E12&lt;=G12*6),E12/G12*100-100,"-")</f>
        <v>-5.9255087548466321</v>
      </c>
      <c r="I12" s="187">
        <v>13825489</v>
      </c>
      <c r="J12" s="196" t="s">
        <v>168</v>
      </c>
      <c r="K12" s="123">
        <v>15033705</v>
      </c>
      <c r="L12" s="355">
        <f t="shared" si="0"/>
        <v>-8.0367148350988629</v>
      </c>
    </row>
    <row r="13" spans="1:14" x14ac:dyDescent="0.2">
      <c r="B13" s="89"/>
      <c r="C13" s="17" t="s">
        <v>107</v>
      </c>
      <c r="D13" s="38">
        <v>3</v>
      </c>
      <c r="E13" s="371">
        <v>300835</v>
      </c>
      <c r="F13" s="123"/>
      <c r="G13" s="123">
        <v>306588</v>
      </c>
      <c r="H13" s="355">
        <f t="shared" si="1"/>
        <v>-1.8764596135530383</v>
      </c>
      <c r="I13" s="187">
        <v>2867644</v>
      </c>
      <c r="J13" s="197"/>
      <c r="K13" s="123">
        <v>2856245</v>
      </c>
      <c r="L13" s="355">
        <f t="shared" si="0"/>
        <v>0.39909041416265723</v>
      </c>
    </row>
    <row r="14" spans="1:14" x14ac:dyDescent="0.2">
      <c r="B14" s="89"/>
      <c r="C14" s="17" t="s">
        <v>108</v>
      </c>
      <c r="D14" s="38">
        <v>4</v>
      </c>
      <c r="E14" s="371">
        <v>3237517</v>
      </c>
      <c r="F14" s="123"/>
      <c r="G14" s="123">
        <v>3363371</v>
      </c>
      <c r="H14" s="355">
        <f t="shared" si="1"/>
        <v>-3.7419006110238797</v>
      </c>
      <c r="I14" s="187">
        <v>29395245</v>
      </c>
      <c r="J14" s="197"/>
      <c r="K14" s="123">
        <v>31738615</v>
      </c>
      <c r="L14" s="355">
        <f t="shared" si="0"/>
        <v>-7.3833404513712964</v>
      </c>
    </row>
    <row r="15" spans="1:14" x14ac:dyDescent="0.2">
      <c r="B15" s="89"/>
      <c r="C15" s="17" t="s">
        <v>109</v>
      </c>
      <c r="D15" s="38">
        <v>5</v>
      </c>
      <c r="E15" s="371">
        <v>1104217</v>
      </c>
      <c r="F15" s="195" t="s">
        <v>167</v>
      </c>
      <c r="G15" s="123">
        <v>1246508</v>
      </c>
      <c r="H15" s="355">
        <f t="shared" si="1"/>
        <v>-11.415169417284119</v>
      </c>
      <c r="I15" s="187">
        <v>13290785</v>
      </c>
      <c r="J15" s="195" t="s">
        <v>352</v>
      </c>
      <c r="K15" s="123">
        <v>12758068</v>
      </c>
      <c r="L15" s="355">
        <f t="shared" si="0"/>
        <v>4.175530338919657</v>
      </c>
    </row>
    <row r="16" spans="1:14" x14ac:dyDescent="0.2">
      <c r="B16" s="89"/>
      <c r="C16" s="17" t="s">
        <v>110</v>
      </c>
      <c r="D16" s="38">
        <v>6</v>
      </c>
      <c r="E16" s="371">
        <v>111796</v>
      </c>
      <c r="F16" s="123"/>
      <c r="G16" s="123">
        <v>47450</v>
      </c>
      <c r="H16" s="355">
        <f t="shared" si="1"/>
        <v>135.60800842992623</v>
      </c>
      <c r="I16" s="187">
        <v>892583</v>
      </c>
      <c r="J16" s="197"/>
      <c r="K16" s="123">
        <v>368920</v>
      </c>
      <c r="L16" s="355">
        <f t="shared" si="0"/>
        <v>141.94486609563049</v>
      </c>
    </row>
    <row r="17" spans="2:12" x14ac:dyDescent="0.2">
      <c r="B17" s="89"/>
      <c r="C17" s="17" t="s">
        <v>111</v>
      </c>
      <c r="D17" s="38">
        <v>7</v>
      </c>
      <c r="E17" s="371">
        <v>89025</v>
      </c>
      <c r="F17" s="195" t="s">
        <v>166</v>
      </c>
      <c r="G17" s="123">
        <v>87169</v>
      </c>
      <c r="H17" s="355">
        <f t="shared" si="1"/>
        <v>2.1291973063818546</v>
      </c>
      <c r="I17" s="187">
        <v>686490</v>
      </c>
      <c r="J17" s="196" t="s">
        <v>353</v>
      </c>
      <c r="K17" s="123">
        <v>1378953</v>
      </c>
      <c r="L17" s="355">
        <f t="shared" si="0"/>
        <v>-50.216577359779485</v>
      </c>
    </row>
    <row r="18" spans="2:12" x14ac:dyDescent="0.2">
      <c r="B18" s="105"/>
      <c r="C18" s="17" t="s">
        <v>112</v>
      </c>
      <c r="D18" s="38">
        <v>8</v>
      </c>
      <c r="E18" s="371">
        <v>123179</v>
      </c>
      <c r="F18" s="123"/>
      <c r="G18" s="123">
        <v>108035</v>
      </c>
      <c r="H18" s="355">
        <f t="shared" si="1"/>
        <v>14.017679455731937</v>
      </c>
      <c r="I18" s="187">
        <v>1224006</v>
      </c>
      <c r="J18" s="197"/>
      <c r="K18" s="123">
        <v>1045393</v>
      </c>
      <c r="L18" s="355">
        <f t="shared" si="0"/>
        <v>17.085727568483804</v>
      </c>
    </row>
    <row r="19" spans="2:12" ht="3.95" customHeight="1" x14ac:dyDescent="0.2">
      <c r="B19" s="105"/>
      <c r="C19" s="17"/>
      <c r="D19" s="38"/>
      <c r="E19" s="371"/>
      <c r="F19" s="123"/>
      <c r="G19" s="123"/>
      <c r="H19" s="46"/>
      <c r="I19" s="187"/>
      <c r="J19" s="197"/>
      <c r="K19" s="123"/>
      <c r="L19" s="194"/>
    </row>
    <row r="20" spans="2:12" ht="12" customHeight="1" x14ac:dyDescent="0.2">
      <c r="B20" s="89" t="s">
        <v>113</v>
      </c>
      <c r="D20" s="23"/>
      <c r="E20" s="310" t="s">
        <v>0</v>
      </c>
      <c r="F20" s="125"/>
      <c r="G20" s="125"/>
      <c r="H20" s="199"/>
      <c r="I20" s="11"/>
      <c r="J20" s="200"/>
      <c r="K20" s="125"/>
      <c r="L20" s="199"/>
    </row>
    <row r="21" spans="2:12" ht="12" customHeight="1" x14ac:dyDescent="0.2">
      <c r="B21" s="89"/>
      <c r="C21" s="17" t="s">
        <v>114</v>
      </c>
      <c r="D21" s="92">
        <v>9</v>
      </c>
      <c r="E21" s="371">
        <v>266003</v>
      </c>
      <c r="F21" s="123"/>
      <c r="G21" s="123">
        <v>274585</v>
      </c>
      <c r="H21" s="355">
        <f t="shared" ref="H21:H36" si="2">IF(AND(G21&gt; 0,E21&gt;0,E21&lt;=G21*6),E21/G21*100-100,"-")</f>
        <v>-3.1254438516306351</v>
      </c>
      <c r="I21" s="187">
        <v>2924281</v>
      </c>
      <c r="J21" s="123"/>
      <c r="K21" s="123">
        <v>3313368</v>
      </c>
      <c r="L21" s="355">
        <f t="shared" ref="L21:L36" si="3">IF(AND(K21&gt; 0,I21&gt;0,I21&lt;=K21*6),I21/K21*100-100,"-")</f>
        <v>-11.742945546646183</v>
      </c>
    </row>
    <row r="22" spans="2:12" x14ac:dyDescent="0.2">
      <c r="B22" s="89"/>
      <c r="C22" s="17" t="s">
        <v>115</v>
      </c>
      <c r="D22" s="38">
        <v>10</v>
      </c>
      <c r="E22" s="371">
        <v>32924</v>
      </c>
      <c r="F22" s="123"/>
      <c r="G22" s="123">
        <v>37457</v>
      </c>
      <c r="H22" s="355">
        <f t="shared" si="2"/>
        <v>-12.10187681875216</v>
      </c>
      <c r="I22" s="187">
        <v>335538</v>
      </c>
      <c r="J22" s="197"/>
      <c r="K22" s="123">
        <v>348914</v>
      </c>
      <c r="L22" s="355">
        <f t="shared" si="3"/>
        <v>-3.833609428111231</v>
      </c>
    </row>
    <row r="23" spans="2:12" x14ac:dyDescent="0.2">
      <c r="B23" s="89"/>
      <c r="C23" s="17" t="s">
        <v>116</v>
      </c>
      <c r="D23" s="38">
        <v>11</v>
      </c>
      <c r="E23" s="371">
        <v>14324</v>
      </c>
      <c r="F23" s="123"/>
      <c r="G23" s="123">
        <v>20861</v>
      </c>
      <c r="H23" s="355">
        <f t="shared" si="2"/>
        <v>-31.335985810843198</v>
      </c>
      <c r="I23" s="187">
        <v>148018</v>
      </c>
      <c r="J23" s="197"/>
      <c r="K23" s="123">
        <v>178299</v>
      </c>
      <c r="L23" s="355">
        <f t="shared" si="3"/>
        <v>-16.983269676218043</v>
      </c>
    </row>
    <row r="24" spans="2:12" x14ac:dyDescent="0.2">
      <c r="B24" s="89"/>
      <c r="C24" s="17" t="s">
        <v>117</v>
      </c>
      <c r="D24" s="38">
        <v>12</v>
      </c>
      <c r="E24" s="371">
        <v>9262</v>
      </c>
      <c r="F24" s="123"/>
      <c r="G24" s="123">
        <v>2057</v>
      </c>
      <c r="H24" s="355">
        <f t="shared" si="2"/>
        <v>350.26737967914443</v>
      </c>
      <c r="I24" s="187">
        <v>103800</v>
      </c>
      <c r="J24" s="197"/>
      <c r="K24" s="123">
        <v>114278</v>
      </c>
      <c r="L24" s="355">
        <f t="shared" si="3"/>
        <v>-9.1688688986506577</v>
      </c>
    </row>
    <row r="25" spans="2:12" x14ac:dyDescent="0.2">
      <c r="B25" s="89"/>
      <c r="C25" s="17" t="s">
        <v>118</v>
      </c>
      <c r="D25" s="38">
        <v>13</v>
      </c>
      <c r="E25" s="371">
        <v>193</v>
      </c>
      <c r="F25" s="123"/>
      <c r="G25" s="123">
        <v>520</v>
      </c>
      <c r="H25" s="355">
        <f t="shared" si="2"/>
        <v>-62.884615384615387</v>
      </c>
      <c r="I25" s="187">
        <v>4472</v>
      </c>
      <c r="J25" s="197"/>
      <c r="K25" s="123">
        <v>6948</v>
      </c>
      <c r="L25" s="355">
        <f t="shared" si="3"/>
        <v>-35.636154289004025</v>
      </c>
    </row>
    <row r="26" spans="2:12" x14ac:dyDescent="0.2">
      <c r="B26" s="89"/>
      <c r="C26" s="17" t="s">
        <v>119</v>
      </c>
      <c r="D26" s="38">
        <v>14</v>
      </c>
      <c r="E26" s="371">
        <v>0</v>
      </c>
      <c r="F26" s="123"/>
      <c r="G26" s="123">
        <v>0</v>
      </c>
      <c r="H26" s="355" t="str">
        <f t="shared" si="2"/>
        <v>-</v>
      </c>
      <c r="I26" s="187">
        <v>0</v>
      </c>
      <c r="J26" s="197"/>
      <c r="K26" s="123">
        <v>0</v>
      </c>
      <c r="L26" s="355" t="str">
        <f t="shared" si="3"/>
        <v>-</v>
      </c>
    </row>
    <row r="27" spans="2:12" x14ac:dyDescent="0.2">
      <c r="B27" s="89"/>
      <c r="C27" s="17" t="s">
        <v>120</v>
      </c>
      <c r="D27" s="38">
        <v>15</v>
      </c>
      <c r="E27" s="371">
        <v>317553</v>
      </c>
      <c r="F27" s="123"/>
      <c r="G27" s="123">
        <v>934607</v>
      </c>
      <c r="H27" s="355">
        <f t="shared" si="2"/>
        <v>-66.022830986714212</v>
      </c>
      <c r="I27" s="187">
        <v>4080098</v>
      </c>
      <c r="J27" s="197"/>
      <c r="K27" s="123">
        <v>8706510</v>
      </c>
      <c r="L27" s="355">
        <f t="shared" si="3"/>
        <v>-53.137388000473209</v>
      </c>
    </row>
    <row r="28" spans="2:12" x14ac:dyDescent="0.2">
      <c r="B28" s="89"/>
      <c r="C28" s="17" t="s">
        <v>121</v>
      </c>
      <c r="D28" s="38">
        <v>16</v>
      </c>
      <c r="E28" s="371">
        <v>1734</v>
      </c>
      <c r="F28" s="123"/>
      <c r="G28" s="123">
        <v>2049</v>
      </c>
      <c r="H28" s="355">
        <f t="shared" si="2"/>
        <v>-15.373352855051252</v>
      </c>
      <c r="I28" s="187">
        <v>14500</v>
      </c>
      <c r="J28" s="197"/>
      <c r="K28" s="123">
        <v>16276</v>
      </c>
      <c r="L28" s="355">
        <f t="shared" si="3"/>
        <v>-10.911771934136155</v>
      </c>
    </row>
    <row r="29" spans="2:12" x14ac:dyDescent="0.2">
      <c r="B29" s="89"/>
      <c r="C29" s="17" t="s">
        <v>122</v>
      </c>
      <c r="D29" s="38">
        <v>17</v>
      </c>
      <c r="E29" s="371">
        <v>80928</v>
      </c>
      <c r="F29" s="123"/>
      <c r="G29" s="123">
        <v>86997</v>
      </c>
      <c r="H29" s="355">
        <f t="shared" si="2"/>
        <v>-6.9761026242284174</v>
      </c>
      <c r="I29" s="187">
        <v>670860</v>
      </c>
      <c r="J29" s="197"/>
      <c r="K29" s="123">
        <v>841735</v>
      </c>
      <c r="L29" s="355">
        <f t="shared" si="3"/>
        <v>-20.300332052249232</v>
      </c>
    </row>
    <row r="30" spans="2:12" x14ac:dyDescent="0.2">
      <c r="B30" s="89"/>
      <c r="C30" s="17" t="s">
        <v>124</v>
      </c>
      <c r="D30" s="38">
        <v>18</v>
      </c>
      <c r="E30" s="371">
        <v>210216</v>
      </c>
      <c r="F30" s="123"/>
      <c r="G30" s="123">
        <v>245805</v>
      </c>
      <c r="H30" s="355">
        <f t="shared" si="2"/>
        <v>-14.478550070177576</v>
      </c>
      <c r="I30" s="187">
        <v>1715991</v>
      </c>
      <c r="J30" s="197"/>
      <c r="K30" s="123">
        <v>1734067</v>
      </c>
      <c r="L30" s="355">
        <f t="shared" si="3"/>
        <v>-1.0424049359107812</v>
      </c>
    </row>
    <row r="31" spans="2:12" x14ac:dyDescent="0.2">
      <c r="B31" s="89"/>
      <c r="C31" s="17" t="s">
        <v>125</v>
      </c>
      <c r="D31" s="38">
        <v>19</v>
      </c>
      <c r="E31" s="371">
        <v>80335</v>
      </c>
      <c r="F31" s="123"/>
      <c r="G31" s="123">
        <v>79142</v>
      </c>
      <c r="H31" s="355">
        <f t="shared" si="2"/>
        <v>1.5074170478380609</v>
      </c>
      <c r="I31" s="187">
        <v>773845</v>
      </c>
      <c r="J31" s="197"/>
      <c r="K31" s="123">
        <v>836124</v>
      </c>
      <c r="L31" s="355">
        <f t="shared" si="3"/>
        <v>-7.4485363414995902</v>
      </c>
    </row>
    <row r="32" spans="2:12" x14ac:dyDescent="0.2">
      <c r="B32" s="89"/>
      <c r="C32" s="17" t="s">
        <v>126</v>
      </c>
      <c r="D32" s="38">
        <v>20</v>
      </c>
      <c r="E32" s="371">
        <v>14046</v>
      </c>
      <c r="F32" s="123"/>
      <c r="G32" s="123">
        <v>13993</v>
      </c>
      <c r="H32" s="355">
        <f t="shared" si="2"/>
        <v>0.37876080897592601</v>
      </c>
      <c r="I32" s="187">
        <v>116717</v>
      </c>
      <c r="J32" s="197"/>
      <c r="K32" s="123">
        <v>116838</v>
      </c>
      <c r="L32" s="355">
        <f t="shared" si="3"/>
        <v>-0.1035621972303602</v>
      </c>
    </row>
    <row r="33" spans="2:12" x14ac:dyDescent="0.2">
      <c r="B33" s="89"/>
      <c r="C33" s="17" t="s">
        <v>127</v>
      </c>
      <c r="D33" s="38">
        <v>21</v>
      </c>
      <c r="E33" s="371">
        <v>56822</v>
      </c>
      <c r="F33" s="123"/>
      <c r="G33" s="123">
        <v>111765</v>
      </c>
      <c r="H33" s="355">
        <f t="shared" si="2"/>
        <v>-49.159396948955404</v>
      </c>
      <c r="I33" s="187">
        <v>980094</v>
      </c>
      <c r="J33" s="197"/>
      <c r="K33" s="123">
        <v>1006066</v>
      </c>
      <c r="L33" s="355">
        <f t="shared" si="3"/>
        <v>-2.5815403760787063</v>
      </c>
    </row>
    <row r="34" spans="2:12" x14ac:dyDescent="0.2">
      <c r="B34" s="104" t="s">
        <v>128</v>
      </c>
      <c r="C34" s="17"/>
      <c r="D34" s="38">
        <v>22</v>
      </c>
      <c r="E34" s="371">
        <f>SUM(E11:E33)</f>
        <v>8671380</v>
      </c>
      <c r="F34" s="123"/>
      <c r="G34" s="123">
        <f>SUM(G11:G33)</f>
        <v>9531211</v>
      </c>
      <c r="H34" s="355">
        <f t="shared" si="2"/>
        <v>-9.0212146179535893</v>
      </c>
      <c r="I34" s="187">
        <f>SUM(I11:I33)</f>
        <v>83709893</v>
      </c>
      <c r="J34" s="197"/>
      <c r="K34" s="123">
        <f>SUM(K11:K33)</f>
        <v>91501155</v>
      </c>
      <c r="L34" s="355">
        <f t="shared" si="3"/>
        <v>-8.5149329535785654</v>
      </c>
    </row>
    <row r="35" spans="2:12" x14ac:dyDescent="0.2">
      <c r="B35" s="23" t="s">
        <v>49</v>
      </c>
      <c r="C35" s="201" t="s">
        <v>169</v>
      </c>
      <c r="D35" s="201">
        <v>23</v>
      </c>
      <c r="E35" s="372">
        <v>444196</v>
      </c>
      <c r="F35" s="201"/>
      <c r="G35" s="123">
        <v>577349</v>
      </c>
      <c r="H35" s="355">
        <f t="shared" si="2"/>
        <v>-23.062826817055196</v>
      </c>
      <c r="I35" s="122">
        <v>4902605</v>
      </c>
      <c r="J35" s="201"/>
      <c r="K35" s="123">
        <v>5221237</v>
      </c>
      <c r="L35" s="355">
        <f t="shared" si="3"/>
        <v>-6.1026151465639344</v>
      </c>
    </row>
    <row r="36" spans="2:12" x14ac:dyDescent="0.2">
      <c r="B36" s="72" t="s">
        <v>35</v>
      </c>
      <c r="C36" s="83" t="s">
        <v>170</v>
      </c>
      <c r="D36" s="202">
        <v>24</v>
      </c>
      <c r="E36" s="373">
        <f>E34-E35</f>
        <v>8227184</v>
      </c>
      <c r="F36" s="83"/>
      <c r="G36" s="203">
        <f>G34-G35</f>
        <v>8953862</v>
      </c>
      <c r="H36" s="357">
        <f t="shared" si="2"/>
        <v>-8.1158052246058787</v>
      </c>
      <c r="I36" s="203">
        <f>I34-I35</f>
        <v>78807288</v>
      </c>
      <c r="J36" s="83"/>
      <c r="K36" s="370">
        <f>K34-K35</f>
        <v>86279918</v>
      </c>
      <c r="L36" s="374">
        <f t="shared" si="3"/>
        <v>-8.660914582695824</v>
      </c>
    </row>
    <row r="37" spans="2:12" s="67" customFormat="1" ht="10.15" customHeight="1" x14ac:dyDescent="0.2">
      <c r="B37" s="452"/>
      <c r="C37" s="388"/>
      <c r="D37" s="388"/>
      <c r="E37" s="387" t="s">
        <v>171</v>
      </c>
      <c r="F37" s="388"/>
      <c r="G37" s="387" t="s">
        <v>172</v>
      </c>
      <c r="H37" s="389"/>
      <c r="I37" s="387"/>
      <c r="J37" s="388"/>
      <c r="K37" s="387" t="s">
        <v>285</v>
      </c>
      <c r="L37" s="387" t="s">
        <v>354</v>
      </c>
    </row>
    <row r="38" spans="2:12" s="67" customFormat="1" ht="10.15" customHeight="1" x14ac:dyDescent="0.2">
      <c r="B38" s="452"/>
      <c r="C38" s="389"/>
      <c r="D38" s="388"/>
      <c r="E38" s="453"/>
      <c r="F38" s="453" t="s">
        <v>0</v>
      </c>
      <c r="G38" s="454"/>
      <c r="H38" s="452"/>
      <c r="I38" s="452"/>
      <c r="J38" s="389" t="s">
        <v>173</v>
      </c>
      <c r="K38" s="454">
        <v>22659</v>
      </c>
      <c r="L38" s="453">
        <v>122962</v>
      </c>
    </row>
    <row r="39" spans="2:12" s="67" customFormat="1" ht="10.15" customHeight="1" x14ac:dyDescent="0.2">
      <c r="B39" s="452"/>
      <c r="C39" s="389" t="s">
        <v>174</v>
      </c>
      <c r="D39" s="452"/>
      <c r="E39" s="453">
        <v>81575</v>
      </c>
      <c r="F39" s="453"/>
      <c r="G39" s="454">
        <v>740145</v>
      </c>
      <c r="H39" s="452"/>
      <c r="I39" s="452"/>
      <c r="J39" s="389" t="s">
        <v>175</v>
      </c>
      <c r="K39" s="454">
        <v>504</v>
      </c>
      <c r="L39" s="453">
        <v>24545</v>
      </c>
    </row>
    <row r="40" spans="2:12" s="67" customFormat="1" ht="10.15" customHeight="1" x14ac:dyDescent="0.2">
      <c r="B40" s="452"/>
      <c r="C40" s="389" t="s">
        <v>176</v>
      </c>
      <c r="D40" s="452"/>
      <c r="E40" s="453">
        <v>1190936</v>
      </c>
      <c r="F40" s="453"/>
      <c r="G40" s="454">
        <v>11205338</v>
      </c>
      <c r="H40" s="452"/>
      <c r="I40" s="452"/>
      <c r="J40" s="389" t="s">
        <v>177</v>
      </c>
      <c r="K40" s="454">
        <v>11677</v>
      </c>
      <c r="L40" s="453">
        <v>86085</v>
      </c>
    </row>
    <row r="41" spans="2:12" s="67" customFormat="1" ht="10.15" customHeight="1" x14ac:dyDescent="0.2">
      <c r="B41" s="452"/>
      <c r="C41" s="389" t="s">
        <v>288</v>
      </c>
      <c r="E41" s="453">
        <v>219168</v>
      </c>
      <c r="F41" s="453"/>
      <c r="G41" s="454">
        <v>1880006</v>
      </c>
      <c r="H41" s="452"/>
      <c r="I41" s="452"/>
      <c r="J41" s="389" t="s">
        <v>178</v>
      </c>
      <c r="K41" s="454">
        <v>19496</v>
      </c>
      <c r="L41" s="453">
        <v>182800</v>
      </c>
    </row>
    <row r="42" spans="2:12" s="67" customFormat="1" ht="10.15" customHeight="1" x14ac:dyDescent="0.2">
      <c r="B42" s="452"/>
      <c r="C42" s="389"/>
      <c r="D42" s="452"/>
      <c r="E42" s="387" t="s">
        <v>167</v>
      </c>
      <c r="F42" s="453"/>
      <c r="G42" s="387" t="s">
        <v>352</v>
      </c>
      <c r="H42" s="452"/>
      <c r="I42" s="452"/>
      <c r="J42" s="389" t="s">
        <v>179</v>
      </c>
      <c r="K42" s="454">
        <v>34689</v>
      </c>
      <c r="L42" s="453">
        <v>270098</v>
      </c>
    </row>
    <row r="43" spans="2:12" ht="10.15" customHeight="1" x14ac:dyDescent="0.2">
      <c r="B43" s="455"/>
      <c r="C43" s="495" t="s">
        <v>355</v>
      </c>
      <c r="D43" s="496"/>
      <c r="E43" s="497">
        <v>54345</v>
      </c>
      <c r="F43" s="497"/>
      <c r="G43" s="498">
        <v>598849</v>
      </c>
      <c r="H43" s="455"/>
      <c r="I43" s="455"/>
      <c r="J43" s="455"/>
      <c r="K43" s="455"/>
      <c r="L43" s="455"/>
    </row>
    <row r="44" spans="2:12" x14ac:dyDescent="0.2">
      <c r="C44" s="495" t="s">
        <v>356</v>
      </c>
      <c r="D44" s="499"/>
      <c r="E44" s="497">
        <v>1049872</v>
      </c>
      <c r="F44" s="494"/>
      <c r="G44" s="498">
        <v>12691936</v>
      </c>
    </row>
    <row r="45" spans="2:12" x14ac:dyDescent="0.2"/>
    <row r="46" spans="2:12" x14ac:dyDescent="0.2"/>
  </sheetData>
  <phoneticPr fontId="0" type="noConversion"/>
  <hyperlinks>
    <hyperlink ref="L1" location="Inhalt!F27" display="Inhalt!F27"/>
  </hyperlinks>
  <printOptions horizontalCentered="1"/>
  <pageMargins left="0.19685039370078741" right="0.19685039370078741" top="0.85" bottom="0" header="0.44" footer="0.2"/>
  <pageSetup paperSize="9" orientation="landscape" horizontalDpi="300" verticalDpi="300" r:id="rId1"/>
  <headerFooter alignWithMargins="0">
    <oddHeader>&amp;C&amp;"Helv,Fett"&amp;11Bundesamt für Wirtschaft und Ausfuhrkontrolle&amp;12
Mineralöldaten für die Bundesrepublik Deutschland&amp;LEndgültige Daten&amp;R14.6.2021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B1:N43"/>
  <sheetViews>
    <sheetView showRowColHeaders="0" zoomScaleNormal="100" workbookViewId="0">
      <selection activeCell="M1" sqref="M1"/>
    </sheetView>
  </sheetViews>
  <sheetFormatPr baseColWidth="10" defaultColWidth="0" defaultRowHeight="12.75" zeroHeight="1" x14ac:dyDescent="0.2"/>
  <cols>
    <col min="1" max="1" width="1.85546875" style="205" customWidth="1"/>
    <col min="2" max="2" width="1.140625" style="205" customWidth="1"/>
    <col min="3" max="3" width="22.28515625" style="205" customWidth="1"/>
    <col min="4" max="4" width="3.28515625" style="205" customWidth="1"/>
    <col min="5" max="5" width="12.7109375" style="205" customWidth="1"/>
    <col min="6" max="6" width="11.42578125" style="205" customWidth="1"/>
    <col min="7" max="7" width="11.7109375" style="205" customWidth="1"/>
    <col min="8" max="8" width="11.42578125" style="205" customWidth="1"/>
    <col min="9" max="9" width="2.42578125" style="205" customWidth="1"/>
    <col min="10" max="10" width="11" style="205" customWidth="1"/>
    <col min="11" max="11" width="14.140625" style="205" customWidth="1"/>
    <col min="12" max="12" width="12.28515625" style="205" customWidth="1"/>
    <col min="13" max="13" width="12.5703125" style="205" customWidth="1"/>
    <col min="14" max="14" width="2.140625" style="205" customWidth="1"/>
    <col min="15" max="16" width="9.140625" style="205" customWidth="1"/>
    <col min="17" max="16384" width="0" style="205" hidden="1"/>
  </cols>
  <sheetData>
    <row r="1" spans="2:14" ht="15.75" x14ac:dyDescent="0.25">
      <c r="B1" s="513" t="s">
        <v>372</v>
      </c>
      <c r="C1" s="204"/>
      <c r="D1" s="204"/>
      <c r="E1" s="204"/>
      <c r="F1" s="204"/>
      <c r="G1" s="204"/>
      <c r="H1" s="204"/>
      <c r="I1" s="204"/>
      <c r="J1" s="204"/>
      <c r="K1" s="204"/>
      <c r="L1" s="204"/>
      <c r="M1" s="477" t="str">
        <f>INDEX(rP1.Inhalte,22,1)</f>
        <v>zurück zum Inhaltsverzeichnis</v>
      </c>
      <c r="N1" s="204"/>
    </row>
    <row r="2" spans="2:14" ht="5.0999999999999996" customHeight="1" x14ac:dyDescent="0.2"/>
    <row r="3" spans="2:14" x14ac:dyDescent="0.2">
      <c r="B3" s="206" t="s">
        <v>180</v>
      </c>
      <c r="N3" s="207" t="s">
        <v>73</v>
      </c>
    </row>
    <row r="4" spans="2:14" ht="5.0999999999999996" customHeight="1" x14ac:dyDescent="0.2">
      <c r="C4" s="208"/>
      <c r="D4" s="208"/>
      <c r="E4" s="209"/>
      <c r="F4" s="209"/>
      <c r="G4" s="209"/>
      <c r="H4" s="209"/>
      <c r="I4" s="209"/>
      <c r="J4" s="209"/>
      <c r="K4" s="209"/>
      <c r="L4" s="208"/>
    </row>
    <row r="5" spans="2:14" x14ac:dyDescent="0.2">
      <c r="B5" s="210"/>
      <c r="C5" s="211"/>
      <c r="D5" s="212"/>
      <c r="E5" s="213"/>
      <c r="F5" s="214" t="s">
        <v>137</v>
      </c>
      <c r="G5" s="215"/>
      <c r="H5" s="216"/>
      <c r="I5" s="213" t="s">
        <v>0</v>
      </c>
      <c r="J5" s="217"/>
      <c r="K5" s="218" t="s">
        <v>138</v>
      </c>
      <c r="L5" s="213"/>
      <c r="M5" s="213" t="s">
        <v>80</v>
      </c>
      <c r="N5" s="212"/>
    </row>
    <row r="6" spans="2:14" x14ac:dyDescent="0.2">
      <c r="B6" s="219"/>
      <c r="C6" s="207" t="s">
        <v>139</v>
      </c>
      <c r="D6" s="220" t="s">
        <v>0</v>
      </c>
      <c r="E6" s="221" t="s">
        <v>89</v>
      </c>
      <c r="F6" s="222" t="s">
        <v>140</v>
      </c>
      <c r="G6" s="222" t="s">
        <v>141</v>
      </c>
      <c r="H6" s="223" t="s">
        <v>142</v>
      </c>
      <c r="I6" s="221" t="s">
        <v>143</v>
      </c>
      <c r="J6" s="224"/>
      <c r="K6" s="222" t="s">
        <v>144</v>
      </c>
      <c r="L6" s="221" t="s">
        <v>145</v>
      </c>
      <c r="M6" s="221" t="s">
        <v>146</v>
      </c>
      <c r="N6" s="225"/>
    </row>
    <row r="7" spans="2:14" x14ac:dyDescent="0.2">
      <c r="B7" s="219"/>
      <c r="D7" s="220"/>
      <c r="E7" s="221" t="s">
        <v>97</v>
      </c>
      <c r="F7" s="222" t="s">
        <v>147</v>
      </c>
      <c r="G7" s="222" t="s">
        <v>148</v>
      </c>
      <c r="H7" s="223" t="s">
        <v>149</v>
      </c>
      <c r="I7" s="221"/>
      <c r="J7" s="224"/>
      <c r="K7" s="222" t="s">
        <v>150</v>
      </c>
      <c r="L7" s="221" t="s">
        <v>151</v>
      </c>
      <c r="M7" s="221" t="s">
        <v>152</v>
      </c>
      <c r="N7" s="225"/>
    </row>
    <row r="8" spans="2:14" ht="4.5" customHeight="1" x14ac:dyDescent="0.2">
      <c r="B8" s="219"/>
      <c r="D8" s="220"/>
      <c r="E8" s="221"/>
      <c r="F8" s="222"/>
      <c r="G8" s="222"/>
      <c r="I8" s="221"/>
      <c r="J8" s="224"/>
      <c r="K8" s="222"/>
      <c r="L8" s="221"/>
      <c r="M8" s="221"/>
      <c r="N8" s="225"/>
    </row>
    <row r="9" spans="2:14" x14ac:dyDescent="0.2">
      <c r="B9" s="219" t="s">
        <v>58</v>
      </c>
      <c r="D9" s="220"/>
      <c r="E9" s="226" t="s">
        <v>98</v>
      </c>
      <c r="F9" s="222" t="s">
        <v>99</v>
      </c>
      <c r="G9" s="222" t="s">
        <v>99</v>
      </c>
      <c r="H9" s="222" t="s">
        <v>99</v>
      </c>
      <c r="I9" s="226" t="s">
        <v>98</v>
      </c>
      <c r="J9" s="227"/>
      <c r="K9" s="222" t="s">
        <v>99</v>
      </c>
      <c r="L9" s="224" t="s">
        <v>99</v>
      </c>
      <c r="M9" s="228" t="s">
        <v>100</v>
      </c>
      <c r="N9" s="229"/>
    </row>
    <row r="10" spans="2:14" x14ac:dyDescent="0.2">
      <c r="B10" s="230"/>
      <c r="C10" s="208"/>
      <c r="D10" s="231"/>
      <c r="E10" s="214" t="s">
        <v>101</v>
      </c>
      <c r="F10" s="232" t="s">
        <v>20</v>
      </c>
      <c r="G10" s="232" t="s">
        <v>21</v>
      </c>
      <c r="H10" s="232" t="s">
        <v>55</v>
      </c>
      <c r="I10" s="214" t="s">
        <v>23</v>
      </c>
      <c r="J10" s="215"/>
      <c r="K10" s="232" t="s">
        <v>24</v>
      </c>
      <c r="L10" s="214" t="s">
        <v>102</v>
      </c>
      <c r="M10" s="214" t="s">
        <v>103</v>
      </c>
      <c r="N10" s="233"/>
    </row>
    <row r="11" spans="2:14" x14ac:dyDescent="0.2">
      <c r="B11" s="219" t="s">
        <v>104</v>
      </c>
      <c r="C11" s="220"/>
      <c r="D11" s="234"/>
      <c r="E11" s="235"/>
      <c r="F11" s="222"/>
      <c r="G11" s="222"/>
      <c r="H11" s="222"/>
      <c r="I11" s="236"/>
      <c r="J11" s="237"/>
      <c r="K11" s="222"/>
      <c r="L11" s="235"/>
      <c r="M11" s="235"/>
      <c r="N11" s="238"/>
    </row>
    <row r="12" spans="2:14" x14ac:dyDescent="0.2">
      <c r="B12" s="219"/>
      <c r="C12" s="208" t="s">
        <v>105</v>
      </c>
      <c r="D12" s="239">
        <v>1</v>
      </c>
      <c r="E12" s="122">
        <v>10106466</v>
      </c>
      <c r="F12" s="122">
        <v>53</v>
      </c>
      <c r="G12" s="122">
        <v>351146</v>
      </c>
      <c r="H12" s="122">
        <v>0</v>
      </c>
      <c r="I12" s="122"/>
      <c r="J12" s="123">
        <v>-67034</v>
      </c>
      <c r="K12" s="122">
        <v>-21015</v>
      </c>
      <c r="L12" s="122">
        <f>E12-F12-G12-H12+J12-K12-M12</f>
        <v>49811</v>
      </c>
      <c r="M12" s="122">
        <v>9659437</v>
      </c>
      <c r="N12" s="241"/>
    </row>
    <row r="13" spans="2:14" x14ac:dyDescent="0.2">
      <c r="B13" s="219"/>
      <c r="C13" s="208" t="s">
        <v>106</v>
      </c>
      <c r="D13" s="232">
        <v>2</v>
      </c>
      <c r="E13" s="122">
        <v>16528364</v>
      </c>
      <c r="F13" s="122">
        <v>972768</v>
      </c>
      <c r="G13" s="122">
        <v>1474609</v>
      </c>
      <c r="H13" s="122">
        <v>0</v>
      </c>
      <c r="I13" s="122"/>
      <c r="J13" s="123">
        <v>-416992</v>
      </c>
      <c r="K13" s="122">
        <v>-39612</v>
      </c>
      <c r="L13" s="122">
        <f t="shared" ref="L13:L19" si="0">E13-F13-G13-H13+J13-K13-M13</f>
        <v>-121882</v>
      </c>
      <c r="M13" s="122">
        <v>13825489</v>
      </c>
      <c r="N13" s="241" t="s">
        <v>123</v>
      </c>
    </row>
    <row r="14" spans="2:14" x14ac:dyDescent="0.2">
      <c r="B14" s="219"/>
      <c r="C14" s="208" t="s">
        <v>107</v>
      </c>
      <c r="D14" s="232">
        <v>3</v>
      </c>
      <c r="E14" s="122">
        <v>4423545</v>
      </c>
      <c r="F14" s="122">
        <v>74379</v>
      </c>
      <c r="G14" s="122">
        <v>1915338</v>
      </c>
      <c r="H14" s="122">
        <v>0</v>
      </c>
      <c r="I14" s="122"/>
      <c r="J14" s="123">
        <v>469086</v>
      </c>
      <c r="K14" s="122">
        <v>-51635</v>
      </c>
      <c r="L14" s="122">
        <f t="shared" si="0"/>
        <v>86905</v>
      </c>
      <c r="M14" s="122">
        <v>2867644</v>
      </c>
      <c r="N14" s="241"/>
    </row>
    <row r="15" spans="2:14" x14ac:dyDescent="0.2">
      <c r="B15" s="219"/>
      <c r="C15" s="208" t="s">
        <v>108</v>
      </c>
      <c r="D15" s="232">
        <v>4</v>
      </c>
      <c r="E15" s="122">
        <v>37519599</v>
      </c>
      <c r="F15" s="122">
        <v>672581</v>
      </c>
      <c r="G15" s="122">
        <v>5172301</v>
      </c>
      <c r="H15" s="122">
        <v>0</v>
      </c>
      <c r="I15" s="122"/>
      <c r="J15" s="123">
        <v>-1924338</v>
      </c>
      <c r="K15" s="122">
        <v>198600</v>
      </c>
      <c r="L15" s="122">
        <f t="shared" si="0"/>
        <v>156534</v>
      </c>
      <c r="M15" s="122">
        <v>29395245</v>
      </c>
      <c r="N15" s="241"/>
    </row>
    <row r="16" spans="2:14" x14ac:dyDescent="0.2">
      <c r="B16" s="219"/>
      <c r="C16" s="208" t="s">
        <v>109</v>
      </c>
      <c r="D16" s="232">
        <v>5</v>
      </c>
      <c r="E16" s="122">
        <v>12795770</v>
      </c>
      <c r="F16" s="122">
        <v>525735</v>
      </c>
      <c r="G16" s="122">
        <v>534332</v>
      </c>
      <c r="H16" s="122">
        <v>447004</v>
      </c>
      <c r="I16" s="122"/>
      <c r="J16" s="123">
        <v>1838815</v>
      </c>
      <c r="K16" s="122">
        <v>-213180</v>
      </c>
      <c r="L16" s="122">
        <f t="shared" si="0"/>
        <v>49909</v>
      </c>
      <c r="M16" s="122">
        <v>13290785</v>
      </c>
      <c r="N16" s="241"/>
    </row>
    <row r="17" spans="2:14" x14ac:dyDescent="0.2">
      <c r="B17" s="219"/>
      <c r="C17" s="208" t="s">
        <v>110</v>
      </c>
      <c r="D17" s="232">
        <v>6</v>
      </c>
      <c r="E17" s="122">
        <v>763438</v>
      </c>
      <c r="F17" s="122">
        <v>7649</v>
      </c>
      <c r="G17" s="122">
        <v>120896</v>
      </c>
      <c r="H17" s="122">
        <v>0</v>
      </c>
      <c r="I17" s="122"/>
      <c r="J17" s="123">
        <v>89496</v>
      </c>
      <c r="K17" s="122">
        <v>-163895</v>
      </c>
      <c r="L17" s="122">
        <f t="shared" si="0"/>
        <v>-4299</v>
      </c>
      <c r="M17" s="122">
        <v>892583</v>
      </c>
      <c r="N17" s="241"/>
    </row>
    <row r="18" spans="2:14" x14ac:dyDescent="0.2">
      <c r="B18" s="219"/>
      <c r="C18" s="208" t="s">
        <v>111</v>
      </c>
      <c r="D18" s="232">
        <v>7</v>
      </c>
      <c r="E18" s="122">
        <v>2939730</v>
      </c>
      <c r="F18" s="122">
        <v>232266</v>
      </c>
      <c r="G18" s="122">
        <v>1235276</v>
      </c>
      <c r="H18" s="122">
        <v>688903</v>
      </c>
      <c r="I18" s="122"/>
      <c r="J18" s="123">
        <v>-10512</v>
      </c>
      <c r="K18" s="122">
        <v>43634</v>
      </c>
      <c r="L18" s="122">
        <f t="shared" si="0"/>
        <v>42649</v>
      </c>
      <c r="M18" s="122">
        <v>686490</v>
      </c>
      <c r="N18" s="241" t="s">
        <v>123</v>
      </c>
    </row>
    <row r="19" spans="2:14" x14ac:dyDescent="0.2">
      <c r="B19" s="230"/>
      <c r="C19" s="208" t="s">
        <v>112</v>
      </c>
      <c r="D19" s="232">
        <v>8</v>
      </c>
      <c r="E19" s="122">
        <v>1735891</v>
      </c>
      <c r="F19" s="122">
        <v>18286</v>
      </c>
      <c r="G19" s="122">
        <v>744496</v>
      </c>
      <c r="H19" s="122">
        <v>0</v>
      </c>
      <c r="I19" s="122"/>
      <c r="J19" s="123">
        <v>151893</v>
      </c>
      <c r="K19" s="122">
        <v>-36351</v>
      </c>
      <c r="L19" s="122">
        <f t="shared" si="0"/>
        <v>-62653</v>
      </c>
      <c r="M19" s="122">
        <v>1224006</v>
      </c>
      <c r="N19" s="241"/>
    </row>
    <row r="20" spans="2:14" ht="3.95" customHeight="1" x14ac:dyDescent="0.2">
      <c r="B20" s="230"/>
      <c r="C20" s="208"/>
      <c r="D20" s="232"/>
      <c r="E20" s="122"/>
      <c r="F20" s="93"/>
      <c r="G20" s="93"/>
      <c r="H20" s="93"/>
      <c r="I20" s="122"/>
      <c r="J20" s="187"/>
      <c r="K20" s="93"/>
      <c r="L20" s="122"/>
      <c r="M20" s="122"/>
      <c r="N20" s="241"/>
    </row>
    <row r="21" spans="2:14" x14ac:dyDescent="0.2">
      <c r="B21" s="219" t="s">
        <v>113</v>
      </c>
      <c r="D21" s="218"/>
      <c r="E21" s="124" t="s">
        <v>0</v>
      </c>
      <c r="F21" s="91"/>
      <c r="G21" s="91"/>
      <c r="H21" s="91"/>
      <c r="I21" s="124"/>
      <c r="J21" s="11"/>
      <c r="K21" s="91"/>
      <c r="L21" s="124"/>
      <c r="M21" s="124"/>
      <c r="N21" s="242"/>
    </row>
    <row r="22" spans="2:14" x14ac:dyDescent="0.2">
      <c r="B22" s="219"/>
      <c r="C22" s="208" t="s">
        <v>114</v>
      </c>
      <c r="D22" s="239">
        <v>9</v>
      </c>
      <c r="E22" s="122">
        <v>3186120</v>
      </c>
      <c r="F22" s="122">
        <v>17071</v>
      </c>
      <c r="G22" s="122">
        <v>195346</v>
      </c>
      <c r="H22" s="122">
        <v>0</v>
      </c>
      <c r="I22" s="122"/>
      <c r="J22" s="123">
        <v>137</v>
      </c>
      <c r="K22" s="122">
        <v>16911</v>
      </c>
      <c r="L22" s="122">
        <f t="shared" ref="L22:L34" si="1">E22-F22-G22-H22+J22-K22-M22</f>
        <v>32648</v>
      </c>
      <c r="M22" s="122">
        <v>2924281</v>
      </c>
      <c r="N22" s="241"/>
    </row>
    <row r="23" spans="2:14" x14ac:dyDescent="0.2">
      <c r="B23" s="219"/>
      <c r="C23" s="208" t="s">
        <v>115</v>
      </c>
      <c r="D23" s="232">
        <v>10</v>
      </c>
      <c r="E23" s="122">
        <v>339312</v>
      </c>
      <c r="F23" s="122">
        <v>0</v>
      </c>
      <c r="G23" s="122">
        <v>0</v>
      </c>
      <c r="H23" s="122">
        <v>0</v>
      </c>
      <c r="I23" s="122"/>
      <c r="J23" s="123">
        <v>7</v>
      </c>
      <c r="K23" s="122">
        <v>-282</v>
      </c>
      <c r="L23" s="122">
        <f t="shared" si="1"/>
        <v>4063</v>
      </c>
      <c r="M23" s="122">
        <v>335538</v>
      </c>
      <c r="N23" s="241"/>
    </row>
    <row r="24" spans="2:14" x14ac:dyDescent="0.2">
      <c r="B24" s="219"/>
      <c r="C24" s="208" t="s">
        <v>116</v>
      </c>
      <c r="D24" s="232">
        <v>11</v>
      </c>
      <c r="E24" s="122">
        <v>269168</v>
      </c>
      <c r="F24" s="122">
        <v>42915</v>
      </c>
      <c r="G24" s="122">
        <v>60967</v>
      </c>
      <c r="H24" s="122">
        <v>0</v>
      </c>
      <c r="I24" s="122"/>
      <c r="J24" s="123">
        <v>3881</v>
      </c>
      <c r="K24" s="122">
        <v>4413</v>
      </c>
      <c r="L24" s="122">
        <f t="shared" si="1"/>
        <v>16736</v>
      </c>
      <c r="M24" s="122">
        <v>148018</v>
      </c>
      <c r="N24" s="241"/>
    </row>
    <row r="25" spans="2:14" x14ac:dyDescent="0.2">
      <c r="B25" s="219"/>
      <c r="C25" s="208" t="s">
        <v>117</v>
      </c>
      <c r="D25" s="232">
        <v>12</v>
      </c>
      <c r="E25" s="122">
        <v>156630</v>
      </c>
      <c r="F25" s="122">
        <v>13585</v>
      </c>
      <c r="G25" s="122">
        <v>37857</v>
      </c>
      <c r="H25" s="122">
        <v>0</v>
      </c>
      <c r="I25" s="122"/>
      <c r="J25" s="123">
        <v>-220</v>
      </c>
      <c r="K25" s="122">
        <v>-2444</v>
      </c>
      <c r="L25" s="122">
        <f t="shared" si="1"/>
        <v>3612</v>
      </c>
      <c r="M25" s="122">
        <v>103800</v>
      </c>
      <c r="N25" s="241"/>
    </row>
    <row r="26" spans="2:14" x14ac:dyDescent="0.2">
      <c r="B26" s="219"/>
      <c r="C26" s="208" t="s">
        <v>118</v>
      </c>
      <c r="D26" s="232">
        <v>13</v>
      </c>
      <c r="E26" s="122">
        <v>5864</v>
      </c>
      <c r="F26" s="122">
        <v>0</v>
      </c>
      <c r="G26" s="122">
        <v>1704</v>
      </c>
      <c r="H26" s="122">
        <v>0</v>
      </c>
      <c r="I26" s="122"/>
      <c r="J26" s="123">
        <v>-6</v>
      </c>
      <c r="K26" s="122">
        <v>-203</v>
      </c>
      <c r="L26" s="122">
        <f t="shared" si="1"/>
        <v>-115</v>
      </c>
      <c r="M26" s="122">
        <v>4472</v>
      </c>
      <c r="N26" s="241"/>
    </row>
    <row r="27" spans="2:14" x14ac:dyDescent="0.2">
      <c r="B27" s="219"/>
      <c r="C27" s="208" t="s">
        <v>119</v>
      </c>
      <c r="D27" s="232">
        <v>14</v>
      </c>
      <c r="E27" s="122">
        <v>0</v>
      </c>
      <c r="F27" s="122">
        <v>0</v>
      </c>
      <c r="G27" s="122">
        <v>0</v>
      </c>
      <c r="H27" s="122">
        <v>0</v>
      </c>
      <c r="I27" s="122"/>
      <c r="J27" s="123">
        <v>0</v>
      </c>
      <c r="K27" s="122">
        <v>0</v>
      </c>
      <c r="L27" s="122">
        <f t="shared" si="1"/>
        <v>0</v>
      </c>
      <c r="M27" s="122">
        <v>0</v>
      </c>
      <c r="N27" s="241"/>
    </row>
    <row r="28" spans="2:14" x14ac:dyDescent="0.2">
      <c r="B28" s="219"/>
      <c r="C28" s="208" t="s">
        <v>120</v>
      </c>
      <c r="D28" s="232">
        <v>15</v>
      </c>
      <c r="E28" s="122">
        <v>4743260</v>
      </c>
      <c r="F28" s="122">
        <v>391418</v>
      </c>
      <c r="G28" s="122">
        <v>219268</v>
      </c>
      <c r="H28" s="122">
        <v>0</v>
      </c>
      <c r="I28" s="122"/>
      <c r="J28" s="123">
        <v>-36832</v>
      </c>
      <c r="K28" s="122">
        <v>-6446</v>
      </c>
      <c r="L28" s="122">
        <f t="shared" si="1"/>
        <v>22090</v>
      </c>
      <c r="M28" s="122">
        <v>4080098</v>
      </c>
      <c r="N28" s="241"/>
    </row>
    <row r="29" spans="2:14" x14ac:dyDescent="0.2">
      <c r="B29" s="219"/>
      <c r="C29" s="208" t="s">
        <v>121</v>
      </c>
      <c r="D29" s="232">
        <v>16</v>
      </c>
      <c r="E29" s="122">
        <v>13615</v>
      </c>
      <c r="F29" s="122">
        <v>14</v>
      </c>
      <c r="G29" s="122">
        <v>5</v>
      </c>
      <c r="H29" s="122">
        <v>0</v>
      </c>
      <c r="I29" s="122"/>
      <c r="J29" s="123">
        <v>0</v>
      </c>
      <c r="K29" s="122">
        <v>-71</v>
      </c>
      <c r="L29" s="122">
        <f t="shared" si="1"/>
        <v>-833</v>
      </c>
      <c r="M29" s="122">
        <v>14500</v>
      </c>
      <c r="N29" s="241"/>
    </row>
    <row r="30" spans="2:14" x14ac:dyDescent="0.2">
      <c r="B30" s="219"/>
      <c r="C30" s="208" t="s">
        <v>122</v>
      </c>
      <c r="D30" s="232">
        <v>17</v>
      </c>
      <c r="E30" s="122">
        <v>1800534</v>
      </c>
      <c r="F30" s="122">
        <v>378424</v>
      </c>
      <c r="G30" s="122">
        <v>861696</v>
      </c>
      <c r="H30" s="122">
        <v>0</v>
      </c>
      <c r="I30" s="122"/>
      <c r="J30" s="123">
        <v>-61840</v>
      </c>
      <c r="K30" s="122">
        <v>-61134</v>
      </c>
      <c r="L30" s="122">
        <f t="shared" si="1"/>
        <v>-111152</v>
      </c>
      <c r="M30" s="122">
        <v>670860</v>
      </c>
      <c r="N30" s="241"/>
    </row>
    <row r="31" spans="2:14" x14ac:dyDescent="0.2">
      <c r="B31" s="219"/>
      <c r="C31" s="208" t="s">
        <v>124</v>
      </c>
      <c r="D31" s="232">
        <v>18</v>
      </c>
      <c r="E31" s="122">
        <v>3137242</v>
      </c>
      <c r="F31" s="122">
        <v>152667</v>
      </c>
      <c r="G31" s="122">
        <v>1350148</v>
      </c>
      <c r="H31" s="122">
        <v>0</v>
      </c>
      <c r="I31" s="122"/>
      <c r="J31" s="123">
        <v>40278</v>
      </c>
      <c r="K31" s="122">
        <v>2162</v>
      </c>
      <c r="L31" s="122">
        <f t="shared" si="1"/>
        <v>-43448</v>
      </c>
      <c r="M31" s="122">
        <v>1715991</v>
      </c>
      <c r="N31" s="241"/>
    </row>
    <row r="32" spans="2:14" x14ac:dyDescent="0.2">
      <c r="B32" s="219"/>
      <c r="C32" s="208" t="s">
        <v>125</v>
      </c>
      <c r="D32" s="232">
        <v>19</v>
      </c>
      <c r="E32" s="122">
        <v>1376095</v>
      </c>
      <c r="F32" s="122">
        <v>7468</v>
      </c>
      <c r="G32" s="122">
        <v>615499</v>
      </c>
      <c r="H32" s="122">
        <v>0</v>
      </c>
      <c r="I32" s="122"/>
      <c r="J32" s="123">
        <v>0</v>
      </c>
      <c r="K32" s="122">
        <v>-16707</v>
      </c>
      <c r="L32" s="122">
        <f t="shared" si="1"/>
        <v>-4010</v>
      </c>
      <c r="M32" s="122">
        <v>773845</v>
      </c>
      <c r="N32" s="241"/>
    </row>
    <row r="33" spans="2:14" x14ac:dyDescent="0.2">
      <c r="B33" s="219"/>
      <c r="C33" s="208" t="s">
        <v>126</v>
      </c>
      <c r="D33" s="232">
        <v>20</v>
      </c>
      <c r="E33" s="122">
        <v>303267</v>
      </c>
      <c r="F33" s="122">
        <v>60346</v>
      </c>
      <c r="G33" s="122">
        <v>122378</v>
      </c>
      <c r="H33" s="122">
        <v>0</v>
      </c>
      <c r="I33" s="122"/>
      <c r="J33" s="123">
        <v>5009</v>
      </c>
      <c r="K33" s="122">
        <v>-2607</v>
      </c>
      <c r="L33" s="122">
        <f t="shared" si="1"/>
        <v>11442</v>
      </c>
      <c r="M33" s="122">
        <v>116717</v>
      </c>
      <c r="N33" s="241"/>
    </row>
    <row r="34" spans="2:14" x14ac:dyDescent="0.2">
      <c r="B34" s="219"/>
      <c r="C34" s="208" t="s">
        <v>127</v>
      </c>
      <c r="D34" s="232">
        <v>21</v>
      </c>
      <c r="E34" s="122">
        <v>1139594</v>
      </c>
      <c r="F34" s="122">
        <v>38</v>
      </c>
      <c r="G34" s="122">
        <v>106285</v>
      </c>
      <c r="H34" s="122">
        <v>0</v>
      </c>
      <c r="I34" s="122"/>
      <c r="J34" s="123">
        <v>-80828</v>
      </c>
      <c r="K34" s="122">
        <v>7969</v>
      </c>
      <c r="L34" s="122">
        <f t="shared" si="1"/>
        <v>-35620</v>
      </c>
      <c r="M34" s="122">
        <v>980094</v>
      </c>
      <c r="N34" s="241"/>
    </row>
    <row r="35" spans="2:14" x14ac:dyDescent="0.2">
      <c r="B35" s="243" t="s">
        <v>128</v>
      </c>
      <c r="C35" s="244"/>
      <c r="D35" s="245">
        <v>22</v>
      </c>
      <c r="E35" s="127">
        <f>SUM(E12:E34)</f>
        <v>103283504</v>
      </c>
      <c r="F35" s="127">
        <f>SUM(F12:F34)</f>
        <v>3567663</v>
      </c>
      <c r="G35" s="127">
        <f>SUM(G12:G34)</f>
        <v>15119547</v>
      </c>
      <c r="H35" s="127">
        <f>SUM(H12:H34)</f>
        <v>1135907</v>
      </c>
      <c r="I35" s="127"/>
      <c r="J35" s="128">
        <f>SUM(J12:J34)</f>
        <v>0</v>
      </c>
      <c r="K35" s="129">
        <f>SUM(K12:K34)</f>
        <v>-341893</v>
      </c>
      <c r="L35" s="129">
        <f>SUM(L12:L34)</f>
        <v>92387</v>
      </c>
      <c r="M35" s="127">
        <f>SUM(M12:M34)</f>
        <v>83709893</v>
      </c>
      <c r="N35" s="247"/>
    </row>
    <row r="36" spans="2:14" x14ac:dyDescent="0.2">
      <c r="I36" s="218"/>
      <c r="J36" s="248" t="s">
        <v>153</v>
      </c>
      <c r="M36" s="249"/>
      <c r="N36" s="212"/>
    </row>
    <row r="37" spans="2:14" x14ac:dyDescent="0.2">
      <c r="I37" s="250" t="s">
        <v>49</v>
      </c>
      <c r="J37" s="248"/>
      <c r="K37" s="208" t="s">
        <v>154</v>
      </c>
      <c r="L37" s="208"/>
      <c r="M37" s="240">
        <v>4533690</v>
      </c>
      <c r="N37" s="231"/>
    </row>
    <row r="38" spans="2:14" x14ac:dyDescent="0.2">
      <c r="C38" s="251" t="s">
        <v>155</v>
      </c>
      <c r="I38" s="250" t="s">
        <v>49</v>
      </c>
      <c r="J38" s="248"/>
      <c r="K38" s="206" t="s">
        <v>156</v>
      </c>
      <c r="M38" s="240">
        <v>368915</v>
      </c>
      <c r="N38" s="231"/>
    </row>
    <row r="39" spans="2:14" x14ac:dyDescent="0.2">
      <c r="C39" s="251" t="s">
        <v>157</v>
      </c>
      <c r="I39" s="252" t="s">
        <v>35</v>
      </c>
      <c r="J39" s="243" t="s">
        <v>158</v>
      </c>
      <c r="K39" s="253"/>
      <c r="L39" s="254"/>
      <c r="M39" s="246">
        <f>M35-M37-M38</f>
        <v>78807288</v>
      </c>
      <c r="N39" s="247"/>
    </row>
    <row r="40" spans="2:14" x14ac:dyDescent="0.2"/>
    <row r="41" spans="2:14" x14ac:dyDescent="0.2"/>
    <row r="42" spans="2:14" x14ac:dyDescent="0.2"/>
    <row r="43" spans="2:14" x14ac:dyDescent="0.2"/>
  </sheetData>
  <phoneticPr fontId="0" type="noConversion"/>
  <hyperlinks>
    <hyperlink ref="M1" location="Inhalt!F28" display="Inhalt!F28"/>
  </hyperlinks>
  <printOptions horizontalCentered="1"/>
  <pageMargins left="0" right="0" top="1.17" bottom="0" header="0.51181102300000003" footer="0.51181102300000003"/>
  <pageSetup paperSize="9" orientation="landscape" horizontalDpi="300" verticalDpi="300" r:id="rId1"/>
  <headerFooter alignWithMargins="0">
    <oddHeader>&amp;C&amp;"Helv,Fett"&amp;11Bundesamt für Wirtschaft und Ausfuhrkontrolle&amp;12
Mineralöldaten für die Bundesrepublik Deutschland&amp;LEndgültige Daten&amp;R14.6.2021</oddHead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B1:J38"/>
  <sheetViews>
    <sheetView showRowColHeaders="0" zoomScale="88" workbookViewId="0">
      <selection activeCell="J1" sqref="J1"/>
    </sheetView>
  </sheetViews>
  <sheetFormatPr baseColWidth="10" defaultColWidth="0" defaultRowHeight="12.75" zeroHeight="1" x14ac:dyDescent="0.2"/>
  <cols>
    <col min="1" max="1" width="2.7109375" style="9" customWidth="1"/>
    <col min="2" max="2" width="2" style="9" customWidth="1"/>
    <col min="3" max="3" width="23.5703125" style="9" customWidth="1"/>
    <col min="4" max="4" width="3.28515625" style="9" customWidth="1"/>
    <col min="5" max="10" width="15.85546875" style="9" customWidth="1"/>
    <col min="11" max="12" width="9.140625" style="9" customWidth="1"/>
    <col min="13" max="16384" width="0" style="9" hidden="1"/>
  </cols>
  <sheetData>
    <row r="1" spans="2:10" ht="15.75" x14ac:dyDescent="0.25">
      <c r="B1" s="354" t="s">
        <v>371</v>
      </c>
      <c r="C1" s="6"/>
      <c r="D1" s="6"/>
      <c r="E1" s="6"/>
      <c r="F1" s="6"/>
      <c r="G1" s="6"/>
      <c r="H1" s="6"/>
      <c r="I1" s="6"/>
      <c r="J1" s="476" t="str">
        <f>INDEX(rP1.Inhalte,22,1)</f>
        <v>zurück zum Inhaltsverzeichnis</v>
      </c>
    </row>
    <row r="2" spans="2:10" ht="5.0999999999999996" customHeight="1" x14ac:dyDescent="0.2"/>
    <row r="3" spans="2:10" x14ac:dyDescent="0.2">
      <c r="B3" s="9" t="s">
        <v>181</v>
      </c>
      <c r="J3" s="16" t="s">
        <v>130</v>
      </c>
    </row>
    <row r="4" spans="2:10" ht="5.0999999999999996" customHeight="1" x14ac:dyDescent="0.2">
      <c r="C4" s="17"/>
      <c r="D4" s="17"/>
      <c r="E4" s="18"/>
      <c r="F4" s="18"/>
      <c r="G4" s="18"/>
      <c r="H4" s="18"/>
      <c r="I4" s="18"/>
    </row>
    <row r="5" spans="2:10" x14ac:dyDescent="0.2">
      <c r="B5" s="104"/>
      <c r="C5" s="16" t="s">
        <v>139</v>
      </c>
      <c r="D5" s="21"/>
      <c r="E5" s="113" t="s">
        <v>146</v>
      </c>
      <c r="F5" s="23" t="s">
        <v>182</v>
      </c>
      <c r="G5" s="115"/>
      <c r="H5" s="115" t="s">
        <v>183</v>
      </c>
      <c r="I5" s="23"/>
      <c r="J5" s="23" t="s">
        <v>80</v>
      </c>
    </row>
    <row r="6" spans="2:10" x14ac:dyDescent="0.2">
      <c r="B6" s="89"/>
      <c r="D6" s="30" t="s">
        <v>0</v>
      </c>
      <c r="E6" s="116" t="s">
        <v>152</v>
      </c>
      <c r="F6" s="32" t="s">
        <v>184</v>
      </c>
      <c r="G6" s="32" t="s">
        <v>183</v>
      </c>
      <c r="H6" s="32" t="s">
        <v>185</v>
      </c>
      <c r="I6" s="32" t="s">
        <v>186</v>
      </c>
      <c r="J6" s="33" t="s">
        <v>187</v>
      </c>
    </row>
    <row r="7" spans="2:10" x14ac:dyDescent="0.2">
      <c r="B7" s="89" t="s">
        <v>188</v>
      </c>
      <c r="D7" s="30"/>
      <c r="E7" s="116" t="s">
        <v>189</v>
      </c>
      <c r="F7" s="92" t="s">
        <v>190</v>
      </c>
      <c r="G7" s="92" t="s">
        <v>191</v>
      </c>
      <c r="H7" s="92" t="s">
        <v>192</v>
      </c>
      <c r="I7" s="32" t="s">
        <v>193</v>
      </c>
      <c r="J7" s="33" t="s">
        <v>194</v>
      </c>
    </row>
    <row r="8" spans="2:10" x14ac:dyDescent="0.2">
      <c r="B8" s="105"/>
      <c r="C8" s="17"/>
      <c r="D8" s="36"/>
      <c r="E8" s="25" t="s">
        <v>101</v>
      </c>
      <c r="F8" s="38" t="s">
        <v>20</v>
      </c>
      <c r="G8" s="38" t="s">
        <v>21</v>
      </c>
      <c r="H8" s="38" t="s">
        <v>55</v>
      </c>
      <c r="I8" s="38" t="s">
        <v>23</v>
      </c>
      <c r="J8" s="38" t="s">
        <v>24</v>
      </c>
    </row>
    <row r="9" spans="2:10" x14ac:dyDescent="0.2">
      <c r="B9" s="89" t="s">
        <v>104</v>
      </c>
      <c r="C9" s="30"/>
      <c r="D9" s="33"/>
      <c r="E9" s="22"/>
      <c r="F9" s="32"/>
      <c r="G9" s="32"/>
      <c r="H9" s="32"/>
      <c r="I9" s="32"/>
      <c r="J9" s="23"/>
    </row>
    <row r="10" spans="2:10" x14ac:dyDescent="0.2">
      <c r="B10" s="89"/>
      <c r="C10" s="17" t="s">
        <v>105</v>
      </c>
      <c r="D10" s="92">
        <v>1</v>
      </c>
      <c r="E10" s="122">
        <v>1128792</v>
      </c>
      <c r="F10" s="122">
        <v>1122731</v>
      </c>
      <c r="G10" s="122">
        <v>0</v>
      </c>
      <c r="H10" s="122">
        <v>0</v>
      </c>
      <c r="I10" s="122">
        <v>0</v>
      </c>
      <c r="J10" s="93">
        <f>E10-F10-G10-H10-I10</f>
        <v>6061</v>
      </c>
    </row>
    <row r="11" spans="2:10" x14ac:dyDescent="0.2">
      <c r="B11" s="89"/>
      <c r="C11" s="17" t="s">
        <v>106</v>
      </c>
      <c r="D11" s="38">
        <v>2</v>
      </c>
      <c r="E11" s="122">
        <v>1491679</v>
      </c>
      <c r="F11" s="122">
        <v>0</v>
      </c>
      <c r="G11" s="122">
        <v>0</v>
      </c>
      <c r="H11" s="122">
        <v>0</v>
      </c>
      <c r="I11" s="122">
        <v>3929</v>
      </c>
      <c r="J11" s="93">
        <f t="shared" ref="J11:J17" si="0">E11-F11-G11-H11-I11</f>
        <v>1487750</v>
      </c>
    </row>
    <row r="12" spans="2:10" x14ac:dyDescent="0.2">
      <c r="B12" s="89"/>
      <c r="C12" s="17" t="s">
        <v>107</v>
      </c>
      <c r="D12" s="38">
        <v>3</v>
      </c>
      <c r="E12" s="122">
        <v>300835</v>
      </c>
      <c r="F12" s="122">
        <v>169868</v>
      </c>
      <c r="G12" s="122">
        <v>0</v>
      </c>
      <c r="H12" s="122">
        <v>0</v>
      </c>
      <c r="I12" s="122">
        <v>0</v>
      </c>
      <c r="J12" s="93">
        <f t="shared" si="0"/>
        <v>130967</v>
      </c>
    </row>
    <row r="13" spans="2:10" x14ac:dyDescent="0.2">
      <c r="B13" s="89"/>
      <c r="C13" s="17" t="s">
        <v>108</v>
      </c>
      <c r="D13" s="38">
        <v>4</v>
      </c>
      <c r="E13" s="122">
        <v>3237517</v>
      </c>
      <c r="F13" s="122">
        <v>0</v>
      </c>
      <c r="G13" s="122">
        <v>0</v>
      </c>
      <c r="H13" s="122">
        <v>1093</v>
      </c>
      <c r="I13" s="122">
        <v>256</v>
      </c>
      <c r="J13" s="93">
        <f t="shared" si="0"/>
        <v>3236168</v>
      </c>
    </row>
    <row r="14" spans="2:10" x14ac:dyDescent="0.2">
      <c r="B14" s="89"/>
      <c r="C14" s="17" t="s">
        <v>109</v>
      </c>
      <c r="D14" s="38">
        <v>5</v>
      </c>
      <c r="E14" s="122">
        <v>1104217</v>
      </c>
      <c r="F14" s="122">
        <v>2085</v>
      </c>
      <c r="G14" s="122">
        <v>0</v>
      </c>
      <c r="H14" s="122">
        <v>8</v>
      </c>
      <c r="I14" s="122">
        <v>329</v>
      </c>
      <c r="J14" s="93">
        <f t="shared" si="0"/>
        <v>1101795</v>
      </c>
    </row>
    <row r="15" spans="2:10" x14ac:dyDescent="0.2">
      <c r="B15" s="89"/>
      <c r="C15" s="17" t="s">
        <v>110</v>
      </c>
      <c r="D15" s="38">
        <v>6</v>
      </c>
      <c r="E15" s="122">
        <v>111796</v>
      </c>
      <c r="F15" s="122">
        <v>111750</v>
      </c>
      <c r="G15" s="122">
        <v>0</v>
      </c>
      <c r="H15" s="122">
        <v>0</v>
      </c>
      <c r="I15" s="122">
        <v>0</v>
      </c>
      <c r="J15" s="93">
        <f t="shared" si="0"/>
        <v>46</v>
      </c>
    </row>
    <row r="16" spans="2:10" x14ac:dyDescent="0.2">
      <c r="B16" s="89"/>
      <c r="C16" s="17" t="s">
        <v>111</v>
      </c>
      <c r="D16" s="38">
        <v>7</v>
      </c>
      <c r="E16" s="122">
        <v>89025</v>
      </c>
      <c r="F16" s="122">
        <v>34689</v>
      </c>
      <c r="G16" s="122">
        <v>0</v>
      </c>
      <c r="H16" s="122">
        <v>0</v>
      </c>
      <c r="I16" s="122">
        <v>0</v>
      </c>
      <c r="J16" s="93">
        <f t="shared" si="0"/>
        <v>54336</v>
      </c>
    </row>
    <row r="17" spans="2:10" x14ac:dyDescent="0.2">
      <c r="B17" s="105"/>
      <c r="C17" s="17" t="s">
        <v>112</v>
      </c>
      <c r="D17" s="38">
        <v>8</v>
      </c>
      <c r="E17" s="122">
        <v>123179</v>
      </c>
      <c r="F17" s="122">
        <v>88154</v>
      </c>
      <c r="G17" s="122">
        <v>0</v>
      </c>
      <c r="H17" s="122">
        <v>0</v>
      </c>
      <c r="I17" s="122">
        <v>0</v>
      </c>
      <c r="J17" s="93">
        <f t="shared" si="0"/>
        <v>35025</v>
      </c>
    </row>
    <row r="18" spans="2:10" ht="3.95" customHeight="1" x14ac:dyDescent="0.2">
      <c r="B18" s="105"/>
      <c r="C18" s="17"/>
      <c r="D18" s="38"/>
      <c r="E18" s="122"/>
      <c r="F18" s="93"/>
      <c r="G18" s="93"/>
      <c r="H18" s="93"/>
      <c r="I18" s="93"/>
      <c r="J18" s="93"/>
    </row>
    <row r="19" spans="2:10" x14ac:dyDescent="0.2">
      <c r="B19" s="89" t="s">
        <v>113</v>
      </c>
      <c r="D19" s="23"/>
      <c r="E19" s="124"/>
      <c r="F19" s="91"/>
      <c r="G19" s="91"/>
      <c r="H19" s="91"/>
      <c r="I19" s="91"/>
      <c r="J19" s="91"/>
    </row>
    <row r="20" spans="2:10" x14ac:dyDescent="0.2">
      <c r="B20" s="89"/>
      <c r="C20" s="17" t="s">
        <v>114</v>
      </c>
      <c r="D20" s="92">
        <v>9</v>
      </c>
      <c r="E20" s="122">
        <v>266003</v>
      </c>
      <c r="F20" s="122">
        <v>138858</v>
      </c>
      <c r="G20" s="122">
        <v>0</v>
      </c>
      <c r="H20" s="122">
        <v>0</v>
      </c>
      <c r="I20" s="122">
        <v>0</v>
      </c>
      <c r="J20" s="93">
        <f t="shared" ref="J20:J32" si="1">E20-F20-G20-H20-I20</f>
        <v>127145</v>
      </c>
    </row>
    <row r="21" spans="2:10" x14ac:dyDescent="0.2">
      <c r="B21" s="89"/>
      <c r="C21" s="17" t="s">
        <v>115</v>
      </c>
      <c r="D21" s="38">
        <v>10</v>
      </c>
      <c r="E21" s="122">
        <v>32924</v>
      </c>
      <c r="F21" s="122">
        <v>27099</v>
      </c>
      <c r="G21" s="122">
        <v>0</v>
      </c>
      <c r="H21" s="122">
        <v>0</v>
      </c>
      <c r="I21" s="122">
        <v>0</v>
      </c>
      <c r="J21" s="93">
        <f t="shared" si="1"/>
        <v>5825</v>
      </c>
    </row>
    <row r="22" spans="2:10" x14ac:dyDescent="0.2">
      <c r="B22" s="89"/>
      <c r="C22" s="17" t="s">
        <v>116</v>
      </c>
      <c r="D22" s="38">
        <v>11</v>
      </c>
      <c r="E22" s="122">
        <v>14324</v>
      </c>
      <c r="F22" s="122">
        <v>3285</v>
      </c>
      <c r="G22" s="122">
        <v>0</v>
      </c>
      <c r="H22" s="122">
        <v>0</v>
      </c>
      <c r="I22" s="122">
        <v>0</v>
      </c>
      <c r="J22" s="93">
        <f t="shared" si="1"/>
        <v>11039</v>
      </c>
    </row>
    <row r="23" spans="2:10" x14ac:dyDescent="0.2">
      <c r="B23" s="89"/>
      <c r="C23" s="17" t="s">
        <v>117</v>
      </c>
      <c r="D23" s="38">
        <v>12</v>
      </c>
      <c r="E23" s="122">
        <v>9262</v>
      </c>
      <c r="F23" s="122">
        <v>1569</v>
      </c>
      <c r="G23" s="122">
        <v>0</v>
      </c>
      <c r="H23" s="122">
        <v>0</v>
      </c>
      <c r="I23" s="122">
        <v>0</v>
      </c>
      <c r="J23" s="93">
        <f t="shared" si="1"/>
        <v>7693</v>
      </c>
    </row>
    <row r="24" spans="2:10" x14ac:dyDescent="0.2">
      <c r="B24" s="89"/>
      <c r="C24" s="17" t="s">
        <v>118</v>
      </c>
      <c r="D24" s="38">
        <v>13</v>
      </c>
      <c r="E24" s="122">
        <v>193</v>
      </c>
      <c r="F24" s="122">
        <v>0</v>
      </c>
      <c r="G24" s="122">
        <v>0</v>
      </c>
      <c r="H24" s="122">
        <v>0</v>
      </c>
      <c r="I24" s="122">
        <v>0</v>
      </c>
      <c r="J24" s="93">
        <f t="shared" si="1"/>
        <v>193</v>
      </c>
    </row>
    <row r="25" spans="2:10" x14ac:dyDescent="0.2">
      <c r="B25" s="89"/>
      <c r="C25" s="17" t="s">
        <v>119</v>
      </c>
      <c r="D25" s="38">
        <v>14</v>
      </c>
      <c r="E25" s="122">
        <v>0</v>
      </c>
      <c r="F25" s="122">
        <v>0</v>
      </c>
      <c r="G25" s="122">
        <v>0</v>
      </c>
      <c r="H25" s="122">
        <v>0</v>
      </c>
      <c r="I25" s="122">
        <v>0</v>
      </c>
      <c r="J25" s="93">
        <f t="shared" si="1"/>
        <v>0</v>
      </c>
    </row>
    <row r="26" spans="2:10" x14ac:dyDescent="0.2">
      <c r="B26" s="89"/>
      <c r="C26" s="17" t="s">
        <v>120</v>
      </c>
      <c r="D26" s="38">
        <v>15</v>
      </c>
      <c r="E26" s="122">
        <v>317553</v>
      </c>
      <c r="F26" s="122">
        <v>0</v>
      </c>
      <c r="G26" s="122">
        <v>287483</v>
      </c>
      <c r="H26" s="122">
        <v>0</v>
      </c>
      <c r="I26" s="122">
        <v>6681</v>
      </c>
      <c r="J26" s="93">
        <f t="shared" si="1"/>
        <v>23389</v>
      </c>
    </row>
    <row r="27" spans="2:10" x14ac:dyDescent="0.2">
      <c r="B27" s="89"/>
      <c r="C27" s="17" t="s">
        <v>121</v>
      </c>
      <c r="D27" s="38">
        <v>16</v>
      </c>
      <c r="E27" s="122">
        <v>1734</v>
      </c>
      <c r="F27" s="122">
        <v>0</v>
      </c>
      <c r="G27" s="122">
        <v>0</v>
      </c>
      <c r="H27" s="122">
        <v>0</v>
      </c>
      <c r="I27" s="122">
        <v>0</v>
      </c>
      <c r="J27" s="93">
        <f t="shared" si="1"/>
        <v>1734</v>
      </c>
    </row>
    <row r="28" spans="2:10" x14ac:dyDescent="0.2">
      <c r="B28" s="89"/>
      <c r="C28" s="17" t="s">
        <v>122</v>
      </c>
      <c r="D28" s="38">
        <v>17</v>
      </c>
      <c r="E28" s="122">
        <v>80928</v>
      </c>
      <c r="F28" s="122">
        <v>0</v>
      </c>
      <c r="G28" s="122">
        <v>17</v>
      </c>
      <c r="H28" s="122">
        <v>6</v>
      </c>
      <c r="I28" s="122">
        <v>0</v>
      </c>
      <c r="J28" s="93">
        <f t="shared" si="1"/>
        <v>80905</v>
      </c>
    </row>
    <row r="29" spans="2:10" x14ac:dyDescent="0.2">
      <c r="B29" s="89"/>
      <c r="C29" s="17" t="s">
        <v>124</v>
      </c>
      <c r="D29" s="38">
        <v>18</v>
      </c>
      <c r="E29" s="122">
        <v>210216</v>
      </c>
      <c r="F29" s="122">
        <v>0</v>
      </c>
      <c r="G29" s="122">
        <v>0</v>
      </c>
      <c r="H29" s="122">
        <v>0</v>
      </c>
      <c r="I29" s="122">
        <v>0</v>
      </c>
      <c r="J29" s="93">
        <f t="shared" si="1"/>
        <v>210216</v>
      </c>
    </row>
    <row r="30" spans="2:10" x14ac:dyDescent="0.2">
      <c r="B30" s="89"/>
      <c r="C30" s="17" t="s">
        <v>125</v>
      </c>
      <c r="D30" s="38">
        <v>19</v>
      </c>
      <c r="E30" s="122">
        <v>80335</v>
      </c>
      <c r="F30" s="122">
        <v>0</v>
      </c>
      <c r="G30" s="122">
        <v>0</v>
      </c>
      <c r="H30" s="122">
        <v>0</v>
      </c>
      <c r="I30" s="122">
        <v>0</v>
      </c>
      <c r="J30" s="93">
        <f t="shared" si="1"/>
        <v>80335</v>
      </c>
    </row>
    <row r="31" spans="2:10" x14ac:dyDescent="0.2">
      <c r="B31" s="89"/>
      <c r="C31" s="17" t="s">
        <v>126</v>
      </c>
      <c r="D31" s="38">
        <v>20</v>
      </c>
      <c r="E31" s="122">
        <v>14046</v>
      </c>
      <c r="F31" s="122">
        <v>0</v>
      </c>
      <c r="G31" s="122">
        <v>0</v>
      </c>
      <c r="H31" s="122">
        <v>0</v>
      </c>
      <c r="I31" s="122">
        <v>0</v>
      </c>
      <c r="J31" s="93">
        <f t="shared" si="1"/>
        <v>14046</v>
      </c>
    </row>
    <row r="32" spans="2:10" x14ac:dyDescent="0.2">
      <c r="B32" s="89"/>
      <c r="C32" s="17" t="s">
        <v>127</v>
      </c>
      <c r="D32" s="38">
        <v>21</v>
      </c>
      <c r="E32" s="122">
        <v>56822</v>
      </c>
      <c r="F32" s="122">
        <v>55800</v>
      </c>
      <c r="G32" s="122">
        <v>0</v>
      </c>
      <c r="H32" s="122">
        <v>0</v>
      </c>
      <c r="I32" s="122">
        <v>0</v>
      </c>
      <c r="J32" s="93">
        <f t="shared" si="1"/>
        <v>1022</v>
      </c>
    </row>
    <row r="33" spans="2:10" x14ac:dyDescent="0.2">
      <c r="B33" s="82" t="s">
        <v>128</v>
      </c>
      <c r="C33" s="132"/>
      <c r="D33" s="133">
        <v>22</v>
      </c>
      <c r="E33" s="127">
        <f t="shared" ref="E33:J33" si="2">SUM(E10:E32)</f>
        <v>8671380</v>
      </c>
      <c r="F33" s="127">
        <f t="shared" si="2"/>
        <v>1755888</v>
      </c>
      <c r="G33" s="127">
        <f t="shared" si="2"/>
        <v>287500</v>
      </c>
      <c r="H33" s="127">
        <f t="shared" si="2"/>
        <v>1107</v>
      </c>
      <c r="I33" s="127">
        <f t="shared" si="2"/>
        <v>11195</v>
      </c>
      <c r="J33" s="129">
        <f t="shared" si="2"/>
        <v>6615690</v>
      </c>
    </row>
    <row r="34" spans="2:10" x14ac:dyDescent="0.2"/>
    <row r="35" spans="2:10" x14ac:dyDescent="0.2"/>
    <row r="36" spans="2:10" x14ac:dyDescent="0.2"/>
    <row r="37" spans="2:10" x14ac:dyDescent="0.2"/>
    <row r="38" spans="2:10" x14ac:dyDescent="0.2"/>
  </sheetData>
  <phoneticPr fontId="0" type="noConversion"/>
  <hyperlinks>
    <hyperlink ref="J1" location="Inhalt!F29" display="Inhalt!F29"/>
  </hyperlinks>
  <printOptions horizontalCentered="1"/>
  <pageMargins left="0" right="0" top="1.59" bottom="0" header="0.51181102300000003" footer="0.51181102300000003"/>
  <pageSetup paperSize="9" orientation="landscape" horizontalDpi="300" verticalDpi="300" r:id="rId1"/>
  <headerFooter alignWithMargins="0">
    <oddHeader>&amp;C&amp;"Helv,Fett"&amp;11Bundesamt für Wirtschaft und Ausfuhrkontrolle&amp;12
Mineralöldaten für die Bundesrepublik Deutschland&amp;LEndgültige Daten&amp;R14.6.2021</oddHead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B1:J39"/>
  <sheetViews>
    <sheetView showRowColHeaders="0" zoomScale="88" workbookViewId="0">
      <selection activeCell="J1" sqref="J1"/>
    </sheetView>
  </sheetViews>
  <sheetFormatPr baseColWidth="10" defaultColWidth="0" defaultRowHeight="12.75" zeroHeight="1" x14ac:dyDescent="0.2"/>
  <cols>
    <col min="1" max="1" width="2.7109375" style="256" customWidth="1"/>
    <col min="2" max="2" width="2" style="256" customWidth="1"/>
    <col min="3" max="3" width="23.5703125" style="256" customWidth="1"/>
    <col min="4" max="4" width="3.28515625" style="256" customWidth="1"/>
    <col min="5" max="10" width="15.85546875" style="256" customWidth="1"/>
    <col min="11" max="12" width="9.140625" style="256" customWidth="1"/>
    <col min="13" max="16384" width="0" style="256" hidden="1"/>
  </cols>
  <sheetData>
    <row r="1" spans="2:10" ht="15.75" x14ac:dyDescent="0.25">
      <c r="B1" s="514" t="s">
        <v>372</v>
      </c>
      <c r="C1" s="255"/>
      <c r="D1" s="255"/>
      <c r="E1" s="255"/>
      <c r="F1" s="255"/>
      <c r="G1" s="255"/>
      <c r="H1" s="255"/>
      <c r="I1" s="255"/>
      <c r="J1" s="476" t="str">
        <f>INDEX(rP1.Inhalte,22,1)</f>
        <v>zurück zum Inhaltsverzeichnis</v>
      </c>
    </row>
    <row r="2" spans="2:10" ht="5.0999999999999996" customHeight="1" x14ac:dyDescent="0.2"/>
    <row r="3" spans="2:10" x14ac:dyDescent="0.2">
      <c r="B3" s="474" t="s">
        <v>195</v>
      </c>
      <c r="J3" s="257" t="s">
        <v>130</v>
      </c>
    </row>
    <row r="4" spans="2:10" ht="5.0999999999999996" customHeight="1" x14ac:dyDescent="0.2">
      <c r="C4" s="258"/>
      <c r="D4" s="258"/>
      <c r="E4" s="259"/>
      <c r="F4" s="259"/>
      <c r="G4" s="259"/>
      <c r="H4" s="259"/>
      <c r="I4" s="259"/>
    </row>
    <row r="5" spans="2:10" x14ac:dyDescent="0.2">
      <c r="B5" s="260"/>
      <c r="C5" s="257" t="s">
        <v>139</v>
      </c>
      <c r="D5" s="261"/>
      <c r="E5" s="262" t="s">
        <v>146</v>
      </c>
      <c r="F5" s="263" t="s">
        <v>182</v>
      </c>
      <c r="G5" s="264"/>
      <c r="H5" s="264" t="s">
        <v>183</v>
      </c>
      <c r="I5" s="263"/>
      <c r="J5" s="263" t="s">
        <v>80</v>
      </c>
    </row>
    <row r="6" spans="2:10" x14ac:dyDescent="0.2">
      <c r="B6" s="265"/>
      <c r="D6" s="266" t="s">
        <v>0</v>
      </c>
      <c r="E6" s="267" t="s">
        <v>152</v>
      </c>
      <c r="F6" s="268" t="s">
        <v>184</v>
      </c>
      <c r="G6" s="268" t="s">
        <v>183</v>
      </c>
      <c r="H6" s="268" t="s">
        <v>185</v>
      </c>
      <c r="I6" s="268" t="s">
        <v>186</v>
      </c>
      <c r="J6" s="269" t="s">
        <v>187</v>
      </c>
    </row>
    <row r="7" spans="2:10" x14ac:dyDescent="0.2">
      <c r="B7" s="265" t="s">
        <v>188</v>
      </c>
      <c r="D7" s="266"/>
      <c r="E7" s="267" t="s">
        <v>189</v>
      </c>
      <c r="F7" s="270" t="s">
        <v>190</v>
      </c>
      <c r="G7" s="270" t="s">
        <v>191</v>
      </c>
      <c r="H7" s="270" t="s">
        <v>192</v>
      </c>
      <c r="I7" s="268" t="s">
        <v>193</v>
      </c>
      <c r="J7" s="269" t="s">
        <v>194</v>
      </c>
    </row>
    <row r="8" spans="2:10" x14ac:dyDescent="0.2">
      <c r="B8" s="271"/>
      <c r="C8" s="258"/>
      <c r="D8" s="272"/>
      <c r="E8" s="273" t="s">
        <v>101</v>
      </c>
      <c r="F8" s="274" t="s">
        <v>20</v>
      </c>
      <c r="G8" s="274" t="s">
        <v>21</v>
      </c>
      <c r="H8" s="274" t="s">
        <v>55</v>
      </c>
      <c r="I8" s="274" t="s">
        <v>23</v>
      </c>
      <c r="J8" s="274" t="s">
        <v>24</v>
      </c>
    </row>
    <row r="9" spans="2:10" x14ac:dyDescent="0.2">
      <c r="B9" s="265" t="s">
        <v>104</v>
      </c>
      <c r="C9" s="266"/>
      <c r="D9" s="269"/>
      <c r="E9" s="275"/>
      <c r="F9" s="268"/>
      <c r="G9" s="268"/>
      <c r="H9" s="268"/>
      <c r="I9" s="268"/>
      <c r="J9" s="263"/>
    </row>
    <row r="10" spans="2:10" x14ac:dyDescent="0.2">
      <c r="B10" s="265"/>
      <c r="C10" s="258" t="s">
        <v>105</v>
      </c>
      <c r="D10" s="270">
        <v>1</v>
      </c>
      <c r="E10" s="122">
        <v>9659437</v>
      </c>
      <c r="F10" s="122">
        <v>9326418</v>
      </c>
      <c r="G10" s="122">
        <v>0</v>
      </c>
      <c r="H10" s="122">
        <v>0</v>
      </c>
      <c r="I10" s="122">
        <v>0</v>
      </c>
      <c r="J10" s="93">
        <f>E10-F10-G10-H10-I10</f>
        <v>333019</v>
      </c>
    </row>
    <row r="11" spans="2:10" x14ac:dyDescent="0.2">
      <c r="B11" s="265"/>
      <c r="C11" s="258" t="s">
        <v>106</v>
      </c>
      <c r="D11" s="274">
        <v>2</v>
      </c>
      <c r="E11" s="122">
        <v>13825489</v>
      </c>
      <c r="F11" s="122">
        <v>0</v>
      </c>
      <c r="G11" s="122">
        <v>0</v>
      </c>
      <c r="H11" s="122">
        <v>0</v>
      </c>
      <c r="I11" s="122">
        <v>37469</v>
      </c>
      <c r="J11" s="93">
        <f t="shared" ref="J11:J17" si="0">E11-F11-G11-H11-I11</f>
        <v>13788020</v>
      </c>
    </row>
    <row r="12" spans="2:10" x14ac:dyDescent="0.2">
      <c r="B12" s="265"/>
      <c r="C12" s="258" t="s">
        <v>107</v>
      </c>
      <c r="D12" s="274">
        <v>3</v>
      </c>
      <c r="E12" s="122">
        <v>2867644</v>
      </c>
      <c r="F12" s="122">
        <v>1770235</v>
      </c>
      <c r="G12" s="122">
        <v>0</v>
      </c>
      <c r="H12" s="122">
        <v>0</v>
      </c>
      <c r="I12" s="122">
        <v>0</v>
      </c>
      <c r="J12" s="93">
        <f t="shared" si="0"/>
        <v>1097409</v>
      </c>
    </row>
    <row r="13" spans="2:10" x14ac:dyDescent="0.2">
      <c r="B13" s="265"/>
      <c r="C13" s="258" t="s">
        <v>108</v>
      </c>
      <c r="D13" s="274">
        <v>4</v>
      </c>
      <c r="E13" s="122">
        <v>29395245</v>
      </c>
      <c r="F13" s="122">
        <v>0</v>
      </c>
      <c r="G13" s="122">
        <v>0</v>
      </c>
      <c r="H13" s="122">
        <v>52204</v>
      </c>
      <c r="I13" s="122">
        <v>2851</v>
      </c>
      <c r="J13" s="93">
        <f t="shared" si="0"/>
        <v>29340190</v>
      </c>
    </row>
    <row r="14" spans="2:10" x14ac:dyDescent="0.2">
      <c r="B14" s="265"/>
      <c r="C14" s="258" t="s">
        <v>109</v>
      </c>
      <c r="D14" s="274">
        <v>5</v>
      </c>
      <c r="E14" s="122">
        <v>13290785</v>
      </c>
      <c r="F14" s="122">
        <v>18151</v>
      </c>
      <c r="G14" s="122">
        <v>0</v>
      </c>
      <c r="H14" s="122">
        <v>107</v>
      </c>
      <c r="I14" s="122">
        <v>2995</v>
      </c>
      <c r="J14" s="93">
        <f t="shared" si="0"/>
        <v>13269532</v>
      </c>
    </row>
    <row r="15" spans="2:10" x14ac:dyDescent="0.2">
      <c r="B15" s="265"/>
      <c r="C15" s="258" t="s">
        <v>110</v>
      </c>
      <c r="D15" s="274">
        <v>6</v>
      </c>
      <c r="E15" s="122">
        <v>892583</v>
      </c>
      <c r="F15" s="122">
        <v>886889</v>
      </c>
      <c r="G15" s="122">
        <v>0</v>
      </c>
      <c r="H15" s="122">
        <v>0</v>
      </c>
      <c r="I15" s="122">
        <v>0</v>
      </c>
      <c r="J15" s="93">
        <f t="shared" si="0"/>
        <v>5694</v>
      </c>
    </row>
    <row r="16" spans="2:10" x14ac:dyDescent="0.2">
      <c r="B16" s="265"/>
      <c r="C16" s="258" t="s">
        <v>111</v>
      </c>
      <c r="D16" s="274">
        <v>7</v>
      </c>
      <c r="E16" s="122">
        <v>686490</v>
      </c>
      <c r="F16" s="122">
        <v>270098</v>
      </c>
      <c r="G16" s="122">
        <v>0</v>
      </c>
      <c r="H16" s="122">
        <v>0</v>
      </c>
      <c r="I16" s="122">
        <v>0</v>
      </c>
      <c r="J16" s="93">
        <f t="shared" si="0"/>
        <v>416392</v>
      </c>
    </row>
    <row r="17" spans="2:10" x14ac:dyDescent="0.2">
      <c r="B17" s="271"/>
      <c r="C17" s="258" t="s">
        <v>112</v>
      </c>
      <c r="D17" s="274">
        <v>8</v>
      </c>
      <c r="E17" s="122">
        <v>1224006</v>
      </c>
      <c r="F17" s="122">
        <v>794791</v>
      </c>
      <c r="G17" s="122">
        <v>0</v>
      </c>
      <c r="H17" s="122">
        <v>0</v>
      </c>
      <c r="I17" s="122">
        <v>0</v>
      </c>
      <c r="J17" s="93">
        <f t="shared" si="0"/>
        <v>429215</v>
      </c>
    </row>
    <row r="18" spans="2:10" ht="3.95" customHeight="1" x14ac:dyDescent="0.2">
      <c r="B18" s="271"/>
      <c r="C18" s="258"/>
      <c r="D18" s="274"/>
      <c r="E18" s="122"/>
      <c r="F18" s="93"/>
      <c r="G18" s="93"/>
      <c r="H18" s="93"/>
      <c r="I18" s="93"/>
      <c r="J18" s="93"/>
    </row>
    <row r="19" spans="2:10" x14ac:dyDescent="0.2">
      <c r="B19" s="265" t="s">
        <v>113</v>
      </c>
      <c r="D19" s="263"/>
      <c r="E19" s="124"/>
      <c r="F19" s="91"/>
      <c r="G19" s="91"/>
      <c r="H19" s="91"/>
      <c r="I19" s="91"/>
      <c r="J19" s="91"/>
    </row>
    <row r="20" spans="2:10" x14ac:dyDescent="0.2">
      <c r="B20" s="265"/>
      <c r="C20" s="258" t="s">
        <v>114</v>
      </c>
      <c r="D20" s="270">
        <v>9</v>
      </c>
      <c r="E20" s="122">
        <v>2924281</v>
      </c>
      <c r="F20" s="122">
        <v>1570481</v>
      </c>
      <c r="G20" s="122">
        <v>0</v>
      </c>
      <c r="H20" s="122">
        <v>0</v>
      </c>
      <c r="I20" s="122">
        <v>0</v>
      </c>
      <c r="J20" s="93">
        <f t="shared" ref="J20:J32" si="1">E20-F20-G20-H20-I20</f>
        <v>1353800</v>
      </c>
    </row>
    <row r="21" spans="2:10" x14ac:dyDescent="0.2">
      <c r="B21" s="265"/>
      <c r="C21" s="258" t="s">
        <v>115</v>
      </c>
      <c r="D21" s="274">
        <v>10</v>
      </c>
      <c r="E21" s="122">
        <v>335538</v>
      </c>
      <c r="F21" s="122">
        <v>289920</v>
      </c>
      <c r="G21" s="122">
        <v>0</v>
      </c>
      <c r="H21" s="122">
        <v>0</v>
      </c>
      <c r="I21" s="122">
        <v>0</v>
      </c>
      <c r="J21" s="93">
        <f t="shared" si="1"/>
        <v>45618</v>
      </c>
    </row>
    <row r="22" spans="2:10" x14ac:dyDescent="0.2">
      <c r="B22" s="265"/>
      <c r="C22" s="258" t="s">
        <v>116</v>
      </c>
      <c r="D22" s="274">
        <v>11</v>
      </c>
      <c r="E22" s="122">
        <v>148018</v>
      </c>
      <c r="F22" s="122">
        <v>48404</v>
      </c>
      <c r="G22" s="122">
        <v>0</v>
      </c>
      <c r="H22" s="122">
        <v>0</v>
      </c>
      <c r="I22" s="122">
        <v>0</v>
      </c>
      <c r="J22" s="93">
        <f t="shared" si="1"/>
        <v>99614</v>
      </c>
    </row>
    <row r="23" spans="2:10" x14ac:dyDescent="0.2">
      <c r="B23" s="265"/>
      <c r="C23" s="258" t="s">
        <v>117</v>
      </c>
      <c r="D23" s="274">
        <v>12</v>
      </c>
      <c r="E23" s="122">
        <v>103800</v>
      </c>
      <c r="F23" s="122">
        <v>20525</v>
      </c>
      <c r="G23" s="122">
        <v>0</v>
      </c>
      <c r="H23" s="122">
        <v>0</v>
      </c>
      <c r="I23" s="122">
        <v>0</v>
      </c>
      <c r="J23" s="93">
        <f t="shared" si="1"/>
        <v>83275</v>
      </c>
    </row>
    <row r="24" spans="2:10" x14ac:dyDescent="0.2">
      <c r="B24" s="265"/>
      <c r="C24" s="258" t="s">
        <v>118</v>
      </c>
      <c r="D24" s="274">
        <v>13</v>
      </c>
      <c r="E24" s="122">
        <v>4472</v>
      </c>
      <c r="F24" s="122">
        <v>0</v>
      </c>
      <c r="G24" s="122">
        <v>0</v>
      </c>
      <c r="H24" s="122">
        <v>0</v>
      </c>
      <c r="I24" s="122">
        <v>0</v>
      </c>
      <c r="J24" s="93">
        <f t="shared" si="1"/>
        <v>4472</v>
      </c>
    </row>
    <row r="25" spans="2:10" x14ac:dyDescent="0.2">
      <c r="B25" s="265"/>
      <c r="C25" s="258" t="s">
        <v>119</v>
      </c>
      <c r="D25" s="274">
        <v>14</v>
      </c>
      <c r="E25" s="122">
        <v>0</v>
      </c>
      <c r="F25" s="122">
        <v>0</v>
      </c>
      <c r="G25" s="122">
        <v>0</v>
      </c>
      <c r="H25" s="122">
        <v>0</v>
      </c>
      <c r="I25" s="122">
        <v>0</v>
      </c>
      <c r="J25" s="93">
        <f t="shared" si="1"/>
        <v>0</v>
      </c>
    </row>
    <row r="26" spans="2:10" x14ac:dyDescent="0.2">
      <c r="B26" s="265"/>
      <c r="C26" s="258" t="s">
        <v>120</v>
      </c>
      <c r="D26" s="274">
        <v>15</v>
      </c>
      <c r="E26" s="122">
        <v>4080098</v>
      </c>
      <c r="F26" s="122">
        <v>0</v>
      </c>
      <c r="G26" s="122">
        <v>3814367</v>
      </c>
      <c r="H26" s="122">
        <v>0</v>
      </c>
      <c r="I26" s="122">
        <v>60703</v>
      </c>
      <c r="J26" s="93">
        <f t="shared" si="1"/>
        <v>205028</v>
      </c>
    </row>
    <row r="27" spans="2:10" x14ac:dyDescent="0.2">
      <c r="B27" s="265"/>
      <c r="C27" s="258" t="s">
        <v>121</v>
      </c>
      <c r="D27" s="274">
        <v>16</v>
      </c>
      <c r="E27" s="122">
        <v>14500</v>
      </c>
      <c r="F27" s="122">
        <v>0</v>
      </c>
      <c r="G27" s="122">
        <v>0</v>
      </c>
      <c r="H27" s="122">
        <v>0</v>
      </c>
      <c r="I27" s="122">
        <v>0</v>
      </c>
      <c r="J27" s="93">
        <f t="shared" si="1"/>
        <v>14500</v>
      </c>
    </row>
    <row r="28" spans="2:10" x14ac:dyDescent="0.2">
      <c r="B28" s="265"/>
      <c r="C28" s="258" t="s">
        <v>122</v>
      </c>
      <c r="D28" s="274">
        <v>17</v>
      </c>
      <c r="E28" s="122">
        <v>670860</v>
      </c>
      <c r="F28" s="122">
        <v>247</v>
      </c>
      <c r="G28" s="122">
        <v>172</v>
      </c>
      <c r="H28" s="122">
        <v>85</v>
      </c>
      <c r="I28" s="122">
        <v>4</v>
      </c>
      <c r="J28" s="93">
        <f t="shared" si="1"/>
        <v>670352</v>
      </c>
    </row>
    <row r="29" spans="2:10" x14ac:dyDescent="0.2">
      <c r="B29" s="265"/>
      <c r="C29" s="258" t="s">
        <v>124</v>
      </c>
      <c r="D29" s="274">
        <v>18</v>
      </c>
      <c r="E29" s="122">
        <v>1715991</v>
      </c>
      <c r="F29" s="122">
        <v>495</v>
      </c>
      <c r="G29" s="122">
        <v>0</v>
      </c>
      <c r="H29" s="122">
        <v>0</v>
      </c>
      <c r="I29" s="122">
        <v>0</v>
      </c>
      <c r="J29" s="93">
        <f t="shared" si="1"/>
        <v>1715496</v>
      </c>
    </row>
    <row r="30" spans="2:10" x14ac:dyDescent="0.2">
      <c r="B30" s="265"/>
      <c r="C30" s="258" t="s">
        <v>125</v>
      </c>
      <c r="D30" s="274">
        <v>19</v>
      </c>
      <c r="E30" s="122">
        <v>773845</v>
      </c>
      <c r="F30" s="479">
        <v>0</v>
      </c>
      <c r="G30" s="122">
        <v>0</v>
      </c>
      <c r="H30" s="122">
        <v>0</v>
      </c>
      <c r="I30" s="122">
        <v>0</v>
      </c>
      <c r="J30" s="93">
        <f t="shared" si="1"/>
        <v>773845</v>
      </c>
    </row>
    <row r="31" spans="2:10" x14ac:dyDescent="0.2">
      <c r="B31" s="265"/>
      <c r="C31" s="258" t="s">
        <v>126</v>
      </c>
      <c r="D31" s="274">
        <v>20</v>
      </c>
      <c r="E31" s="122">
        <v>116717</v>
      </c>
      <c r="F31" s="122">
        <v>0</v>
      </c>
      <c r="G31" s="122">
        <v>0</v>
      </c>
      <c r="H31" s="122">
        <v>0</v>
      </c>
      <c r="I31" s="122">
        <v>0</v>
      </c>
      <c r="J31" s="93">
        <f t="shared" si="1"/>
        <v>116717</v>
      </c>
    </row>
    <row r="32" spans="2:10" x14ac:dyDescent="0.2">
      <c r="B32" s="265"/>
      <c r="C32" s="258" t="s">
        <v>127</v>
      </c>
      <c r="D32" s="274">
        <v>21</v>
      </c>
      <c r="E32" s="122">
        <v>980094</v>
      </c>
      <c r="F32" s="122">
        <v>953754</v>
      </c>
      <c r="G32" s="122">
        <v>0</v>
      </c>
      <c r="H32" s="122">
        <v>0</v>
      </c>
      <c r="I32" s="122">
        <v>0</v>
      </c>
      <c r="J32" s="93">
        <f t="shared" si="1"/>
        <v>26340</v>
      </c>
    </row>
    <row r="33" spans="2:10" x14ac:dyDescent="0.2">
      <c r="B33" s="276" t="s">
        <v>128</v>
      </c>
      <c r="C33" s="277"/>
      <c r="D33" s="278">
        <v>22</v>
      </c>
      <c r="E33" s="127">
        <f t="shared" ref="E33:J33" si="2">SUM(E10:E32)</f>
        <v>83709893</v>
      </c>
      <c r="F33" s="127">
        <f t="shared" si="2"/>
        <v>15950408</v>
      </c>
      <c r="G33" s="127">
        <f t="shared" si="2"/>
        <v>3814539</v>
      </c>
      <c r="H33" s="127">
        <f t="shared" si="2"/>
        <v>52396</v>
      </c>
      <c r="I33" s="127">
        <f t="shared" si="2"/>
        <v>104022</v>
      </c>
      <c r="J33" s="129">
        <f t="shared" si="2"/>
        <v>63788528</v>
      </c>
    </row>
    <row r="34" spans="2:10" x14ac:dyDescent="0.2"/>
    <row r="35" spans="2:10" x14ac:dyDescent="0.2"/>
    <row r="36" spans="2:10" x14ac:dyDescent="0.2"/>
    <row r="37" spans="2:10" x14ac:dyDescent="0.2"/>
    <row r="38" spans="2:10" x14ac:dyDescent="0.2"/>
    <row r="39" spans="2:10" x14ac:dyDescent="0.2"/>
  </sheetData>
  <phoneticPr fontId="0" type="noConversion"/>
  <hyperlinks>
    <hyperlink ref="J1" location="Inhalt!F30" display="Inhalt!F30"/>
    <hyperlink ref="F30" location="'Tab 7j'!J1" display="'Tab 7j'!J1"/>
  </hyperlinks>
  <printOptions horizontalCentered="1"/>
  <pageMargins left="0" right="0" top="1.59" bottom="0" header="0.51181102300000003" footer="0.51181102300000003"/>
  <pageSetup paperSize="9" orientation="landscape" horizontalDpi="300" verticalDpi="300" r:id="rId1"/>
  <headerFooter alignWithMargins="0">
    <oddHeader>&amp;C&amp;"Helv,Fett"&amp;11Bundesamt für Wirtschaft und Ausfuhrkontrolle&amp;12
Mineralöldaten für die Bundesrepublik Deutschland&amp;LEndgültige Daten&amp;R14.6.2021</oddHead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B1:I41"/>
  <sheetViews>
    <sheetView showRowColHeaders="0" zoomScale="90" workbookViewId="0">
      <selection activeCell="I1" sqref="I1"/>
    </sheetView>
  </sheetViews>
  <sheetFormatPr baseColWidth="10" defaultColWidth="0" defaultRowHeight="12.75" zeroHeight="1" x14ac:dyDescent="0.2"/>
  <cols>
    <col min="1" max="1" width="2.7109375" style="9" customWidth="1"/>
    <col min="2" max="3" width="2" style="9" customWidth="1"/>
    <col min="4" max="4" width="25.140625" style="9" customWidth="1"/>
    <col min="5" max="5" width="2.7109375" style="9" customWidth="1"/>
    <col min="6" max="9" width="20.7109375" style="9" customWidth="1"/>
    <col min="10" max="11" width="9.140625" style="9" customWidth="1"/>
    <col min="12" max="16384" width="0" style="9" hidden="1"/>
  </cols>
  <sheetData>
    <row r="1" spans="2:9" ht="15.75" x14ac:dyDescent="0.25">
      <c r="B1" s="354" t="s">
        <v>371</v>
      </c>
      <c r="C1" s="279"/>
      <c r="D1" s="6"/>
      <c r="E1" s="6"/>
      <c r="F1" s="6"/>
      <c r="G1" s="6"/>
      <c r="H1" s="6"/>
      <c r="I1" s="476" t="str">
        <f>INDEX(rP1.Inhalte,22,1)</f>
        <v>zurück zum Inhaltsverzeichnis</v>
      </c>
    </row>
    <row r="2" spans="2:9" ht="5.0999999999999996" customHeight="1" x14ac:dyDescent="0.2"/>
    <row r="3" spans="2:9" x14ac:dyDescent="0.2">
      <c r="B3" s="9" t="s">
        <v>196</v>
      </c>
      <c r="I3" s="16" t="s">
        <v>130</v>
      </c>
    </row>
    <row r="4" spans="2:9" ht="5.0999999999999996" customHeight="1" x14ac:dyDescent="0.2">
      <c r="D4" s="17"/>
      <c r="E4" s="17"/>
      <c r="F4" s="18"/>
      <c r="G4" s="18"/>
      <c r="H4" s="18"/>
    </row>
    <row r="5" spans="2:9" x14ac:dyDescent="0.2">
      <c r="B5" s="104"/>
      <c r="C5" s="20"/>
      <c r="D5" s="280" t="s">
        <v>197</v>
      </c>
      <c r="E5" s="21"/>
      <c r="F5" s="25" t="s">
        <v>198</v>
      </c>
      <c r="G5" s="26"/>
      <c r="H5" s="27"/>
      <c r="I5" s="23" t="s">
        <v>199</v>
      </c>
    </row>
    <row r="6" spans="2:9" x14ac:dyDescent="0.2">
      <c r="B6" s="89"/>
      <c r="C6" s="29"/>
      <c r="D6" s="29"/>
      <c r="E6" s="30" t="s">
        <v>0</v>
      </c>
      <c r="F6" s="116" t="s">
        <v>200</v>
      </c>
      <c r="G6" s="32" t="s">
        <v>201</v>
      </c>
      <c r="H6" s="32" t="s">
        <v>202</v>
      </c>
      <c r="I6" s="281" t="s">
        <v>203</v>
      </c>
    </row>
    <row r="7" spans="2:9" x14ac:dyDescent="0.2">
      <c r="B7" s="89" t="s">
        <v>204</v>
      </c>
      <c r="C7" s="29"/>
      <c r="D7" s="29"/>
      <c r="E7" s="30"/>
      <c r="F7" s="116"/>
      <c r="G7" s="92"/>
      <c r="H7" s="32" t="s">
        <v>189</v>
      </c>
      <c r="I7" s="33" t="s">
        <v>205</v>
      </c>
    </row>
    <row r="8" spans="2:9" x14ac:dyDescent="0.2">
      <c r="B8" s="105"/>
      <c r="C8" s="17"/>
      <c r="D8" s="17"/>
      <c r="E8" s="36"/>
      <c r="F8" s="25" t="s">
        <v>101</v>
      </c>
      <c r="G8" s="38" t="s">
        <v>20</v>
      </c>
      <c r="H8" s="38" t="s">
        <v>21</v>
      </c>
      <c r="I8" s="38" t="s">
        <v>55</v>
      </c>
    </row>
    <row r="9" spans="2:9" x14ac:dyDescent="0.2">
      <c r="B9" s="89" t="s">
        <v>206</v>
      </c>
      <c r="C9" s="29"/>
      <c r="D9" s="30"/>
      <c r="E9" s="33"/>
      <c r="F9" s="115"/>
      <c r="G9" s="23"/>
      <c r="H9" s="23"/>
      <c r="I9" s="23"/>
    </row>
    <row r="10" spans="2:9" x14ac:dyDescent="0.2">
      <c r="B10" s="89"/>
      <c r="C10" s="29"/>
      <c r="D10" s="36" t="s">
        <v>207</v>
      </c>
      <c r="E10" s="92">
        <v>1</v>
      </c>
      <c r="F10" s="282">
        <v>142262</v>
      </c>
      <c r="G10" s="282">
        <v>0</v>
      </c>
      <c r="H10" s="282">
        <f>F10+G10</f>
        <v>142262</v>
      </c>
      <c r="I10" s="282">
        <v>156821</v>
      </c>
    </row>
    <row r="11" spans="2:9" x14ac:dyDescent="0.2">
      <c r="B11" s="89"/>
      <c r="C11" s="29"/>
      <c r="D11" s="36" t="s">
        <v>208</v>
      </c>
      <c r="E11" s="38">
        <v>2</v>
      </c>
      <c r="F11" s="282">
        <v>17152040</v>
      </c>
      <c r="G11" s="282">
        <v>1538783</v>
      </c>
      <c r="H11" s="282">
        <f t="shared" ref="H11:H26" si="0">F11+G11</f>
        <v>18690823</v>
      </c>
      <c r="I11" s="282">
        <v>18779604</v>
      </c>
    </row>
    <row r="12" spans="2:9" x14ac:dyDescent="0.2">
      <c r="B12" s="89"/>
      <c r="C12" s="17" t="s">
        <v>209</v>
      </c>
      <c r="D12" s="36"/>
      <c r="E12" s="38">
        <v>3</v>
      </c>
      <c r="F12" s="282">
        <f>F10+F11</f>
        <v>17294302</v>
      </c>
      <c r="G12" s="282">
        <f>G10+G11</f>
        <v>1538783</v>
      </c>
      <c r="H12" s="282">
        <f>H10+H11</f>
        <v>18833085</v>
      </c>
      <c r="I12" s="282">
        <f>I10+I11</f>
        <v>18936425</v>
      </c>
    </row>
    <row r="13" spans="2:9" x14ac:dyDescent="0.2">
      <c r="B13" s="89" t="s">
        <v>210</v>
      </c>
      <c r="C13" s="29"/>
      <c r="D13" s="30"/>
      <c r="E13" s="286"/>
      <c r="F13" s="287"/>
      <c r="G13" s="288"/>
      <c r="H13" s="284"/>
      <c r="I13" s="288"/>
    </row>
    <row r="14" spans="2:9" x14ac:dyDescent="0.2">
      <c r="B14" s="89"/>
      <c r="C14" s="29"/>
      <c r="D14" s="36" t="s">
        <v>105</v>
      </c>
      <c r="E14" s="92">
        <v>4</v>
      </c>
      <c r="F14" s="289">
        <v>278444</v>
      </c>
      <c r="G14" s="289">
        <v>3529</v>
      </c>
      <c r="H14" s="289">
        <f t="shared" si="0"/>
        <v>281973</v>
      </c>
      <c r="I14" s="282">
        <v>282476</v>
      </c>
    </row>
    <row r="15" spans="2:9" x14ac:dyDescent="0.2">
      <c r="B15" s="89"/>
      <c r="C15" s="29"/>
      <c r="D15" s="36" t="s">
        <v>106</v>
      </c>
      <c r="E15" s="38">
        <v>5</v>
      </c>
      <c r="F15" s="289">
        <v>2914317</v>
      </c>
      <c r="G15" s="289">
        <v>25505</v>
      </c>
      <c r="H15" s="289">
        <f t="shared" si="0"/>
        <v>2939822</v>
      </c>
      <c r="I15" s="282">
        <v>2847453</v>
      </c>
    </row>
    <row r="16" spans="2:9" x14ac:dyDescent="0.2">
      <c r="B16" s="89"/>
      <c r="C16" s="29"/>
      <c r="D16" s="36" t="s">
        <v>107</v>
      </c>
      <c r="E16" s="38">
        <v>6</v>
      </c>
      <c r="F16" s="289">
        <v>392661</v>
      </c>
      <c r="G16" s="289">
        <v>0</v>
      </c>
      <c r="H16" s="289">
        <f t="shared" si="0"/>
        <v>392661</v>
      </c>
      <c r="I16" s="282">
        <v>389847</v>
      </c>
    </row>
    <row r="17" spans="2:9" x14ac:dyDescent="0.2">
      <c r="B17" s="89"/>
      <c r="C17" s="29"/>
      <c r="D17" s="36" t="s">
        <v>108</v>
      </c>
      <c r="E17" s="38">
        <v>7</v>
      </c>
      <c r="F17" s="289">
        <v>6137334</v>
      </c>
      <c r="G17" s="289">
        <v>724765</v>
      </c>
      <c r="H17" s="289">
        <f t="shared" si="0"/>
        <v>6862099</v>
      </c>
      <c r="I17" s="282">
        <v>6930223</v>
      </c>
    </row>
    <row r="18" spans="2:9" x14ac:dyDescent="0.2">
      <c r="B18" s="89"/>
      <c r="C18" s="29"/>
      <c r="D18" s="36" t="s">
        <v>109</v>
      </c>
      <c r="E18" s="38">
        <v>8</v>
      </c>
      <c r="F18" s="289">
        <v>2184965</v>
      </c>
      <c r="G18" s="289">
        <v>3319</v>
      </c>
      <c r="H18" s="289">
        <f t="shared" si="0"/>
        <v>2188284</v>
      </c>
      <c r="I18" s="282">
        <v>2140184</v>
      </c>
    </row>
    <row r="19" spans="2:9" x14ac:dyDescent="0.2">
      <c r="B19" s="89"/>
      <c r="C19" s="29"/>
      <c r="D19" s="36" t="s">
        <v>110</v>
      </c>
      <c r="E19" s="92">
        <v>9</v>
      </c>
      <c r="F19" s="289">
        <v>356557</v>
      </c>
      <c r="G19" s="289">
        <v>0</v>
      </c>
      <c r="H19" s="289">
        <f t="shared" si="0"/>
        <v>356557</v>
      </c>
      <c r="I19" s="282">
        <v>380017</v>
      </c>
    </row>
    <row r="20" spans="2:9" x14ac:dyDescent="0.2">
      <c r="B20" s="89"/>
      <c r="C20" s="29"/>
      <c r="D20" s="36" t="s">
        <v>111</v>
      </c>
      <c r="E20" s="38">
        <v>10</v>
      </c>
      <c r="F20" s="289">
        <v>347539</v>
      </c>
      <c r="G20" s="289">
        <v>0</v>
      </c>
      <c r="H20" s="289">
        <f t="shared" si="0"/>
        <v>347539</v>
      </c>
      <c r="I20" s="282">
        <v>384847</v>
      </c>
    </row>
    <row r="21" spans="2:9" x14ac:dyDescent="0.2">
      <c r="B21" s="89"/>
      <c r="C21" s="29"/>
      <c r="D21" s="36" t="s">
        <v>112</v>
      </c>
      <c r="E21" s="38">
        <v>11</v>
      </c>
      <c r="F21" s="289">
        <v>747144</v>
      </c>
      <c r="G21" s="289">
        <v>0</v>
      </c>
      <c r="H21" s="289">
        <f t="shared" si="0"/>
        <v>747144</v>
      </c>
      <c r="I21" s="282">
        <v>842793</v>
      </c>
    </row>
    <row r="22" spans="2:9" x14ac:dyDescent="0.2">
      <c r="B22" s="89"/>
      <c r="C22" s="29"/>
      <c r="D22" s="36" t="s">
        <v>114</v>
      </c>
      <c r="E22" s="38">
        <v>12</v>
      </c>
      <c r="F22" s="289">
        <v>77903</v>
      </c>
      <c r="G22" s="289">
        <v>0</v>
      </c>
      <c r="H22" s="289">
        <f t="shared" si="0"/>
        <v>77903</v>
      </c>
      <c r="I22" s="282">
        <v>82217</v>
      </c>
    </row>
    <row r="23" spans="2:9" x14ac:dyDescent="0.2">
      <c r="B23" s="89"/>
      <c r="C23" s="29"/>
      <c r="D23" s="36" t="s">
        <v>115</v>
      </c>
      <c r="E23" s="38">
        <v>13</v>
      </c>
      <c r="F23" s="289">
        <v>692</v>
      </c>
      <c r="G23" s="289">
        <v>0</v>
      </c>
      <c r="H23" s="289">
        <f t="shared" si="0"/>
        <v>692</v>
      </c>
      <c r="I23" s="282">
        <v>659</v>
      </c>
    </row>
    <row r="24" spans="2:9" x14ac:dyDescent="0.2">
      <c r="B24" s="89"/>
      <c r="C24" s="29"/>
      <c r="D24" s="36" t="s">
        <v>116</v>
      </c>
      <c r="E24" s="38">
        <v>14</v>
      </c>
      <c r="F24" s="289">
        <v>14739</v>
      </c>
      <c r="G24" s="289">
        <v>0</v>
      </c>
      <c r="H24" s="289">
        <f t="shared" si="0"/>
        <v>14739</v>
      </c>
      <c r="I24" s="282">
        <v>13975</v>
      </c>
    </row>
    <row r="25" spans="2:9" x14ac:dyDescent="0.2">
      <c r="B25" s="89"/>
      <c r="C25" s="29"/>
      <c r="D25" s="36" t="s">
        <v>117</v>
      </c>
      <c r="E25" s="38">
        <v>15</v>
      </c>
      <c r="F25" s="289">
        <v>9328</v>
      </c>
      <c r="G25" s="289">
        <v>0</v>
      </c>
      <c r="H25" s="289">
        <f t="shared" si="0"/>
        <v>9328</v>
      </c>
      <c r="I25" s="282">
        <v>9528</v>
      </c>
    </row>
    <row r="26" spans="2:9" x14ac:dyDescent="0.2">
      <c r="B26" s="89"/>
      <c r="C26" s="29"/>
      <c r="D26" s="36" t="s">
        <v>118</v>
      </c>
      <c r="E26" s="38">
        <v>16</v>
      </c>
      <c r="F26" s="289">
        <v>1930</v>
      </c>
      <c r="G26" s="289">
        <v>0</v>
      </c>
      <c r="H26" s="289">
        <f t="shared" si="0"/>
        <v>1930</v>
      </c>
      <c r="I26" s="282">
        <v>1584</v>
      </c>
    </row>
    <row r="27" spans="2:9" x14ac:dyDescent="0.2">
      <c r="B27" s="89"/>
      <c r="C27" s="29"/>
      <c r="D27" s="36" t="s">
        <v>119</v>
      </c>
      <c r="E27" s="38">
        <v>17</v>
      </c>
      <c r="F27" s="289">
        <v>0</v>
      </c>
      <c r="G27" s="289">
        <v>0</v>
      </c>
      <c r="H27" s="289">
        <f t="shared" ref="H27:H35" si="1">F27+G27</f>
        <v>0</v>
      </c>
      <c r="I27" s="282">
        <v>0</v>
      </c>
    </row>
    <row r="28" spans="2:9" x14ac:dyDescent="0.2">
      <c r="B28" s="89"/>
      <c r="C28" s="29"/>
      <c r="D28" s="36" t="s">
        <v>120</v>
      </c>
      <c r="E28" s="38">
        <v>18</v>
      </c>
      <c r="F28" s="289">
        <v>1327424</v>
      </c>
      <c r="G28" s="289">
        <v>273152</v>
      </c>
      <c r="H28" s="289">
        <f t="shared" si="1"/>
        <v>1600576</v>
      </c>
      <c r="I28" s="282">
        <v>1621232</v>
      </c>
    </row>
    <row r="29" spans="2:9" x14ac:dyDescent="0.2">
      <c r="B29" s="89"/>
      <c r="C29" s="29"/>
      <c r="D29" s="36" t="s">
        <v>121</v>
      </c>
      <c r="E29" s="38">
        <v>19</v>
      </c>
      <c r="F29" s="289">
        <v>1448</v>
      </c>
      <c r="G29" s="289">
        <v>0</v>
      </c>
      <c r="H29" s="289">
        <f t="shared" si="1"/>
        <v>1448</v>
      </c>
      <c r="I29" s="282">
        <v>1417</v>
      </c>
    </row>
    <row r="30" spans="2:9" x14ac:dyDescent="0.2">
      <c r="B30" s="89"/>
      <c r="C30" s="29"/>
      <c r="D30" s="36" t="s">
        <v>122</v>
      </c>
      <c r="E30" s="38">
        <v>20</v>
      </c>
      <c r="F30" s="289">
        <v>337346</v>
      </c>
      <c r="G30" s="289">
        <v>0</v>
      </c>
      <c r="H30" s="289">
        <f t="shared" si="1"/>
        <v>337346</v>
      </c>
      <c r="I30" s="282">
        <v>360137</v>
      </c>
    </row>
    <row r="31" spans="2:9" x14ac:dyDescent="0.2">
      <c r="B31" s="89"/>
      <c r="C31" s="29"/>
      <c r="D31" s="36" t="s">
        <v>124</v>
      </c>
      <c r="E31" s="38">
        <v>21</v>
      </c>
      <c r="F31" s="289">
        <v>210671</v>
      </c>
      <c r="G31" s="289">
        <v>0</v>
      </c>
      <c r="H31" s="289">
        <f t="shared" si="1"/>
        <v>210671</v>
      </c>
      <c r="I31" s="282">
        <v>210573</v>
      </c>
    </row>
    <row r="32" spans="2:9" x14ac:dyDescent="0.2">
      <c r="B32" s="89"/>
      <c r="C32" s="29"/>
      <c r="D32" s="36" t="s">
        <v>125</v>
      </c>
      <c r="E32" s="38">
        <v>22</v>
      </c>
      <c r="F32" s="289">
        <v>58414</v>
      </c>
      <c r="G32" s="289">
        <v>45593</v>
      </c>
      <c r="H32" s="289">
        <f t="shared" si="1"/>
        <v>104007</v>
      </c>
      <c r="I32" s="282">
        <v>107381</v>
      </c>
    </row>
    <row r="33" spans="2:9" x14ac:dyDescent="0.2">
      <c r="B33" s="89"/>
      <c r="C33" s="29"/>
      <c r="D33" s="36" t="s">
        <v>126</v>
      </c>
      <c r="E33" s="38">
        <v>23</v>
      </c>
      <c r="F33" s="289">
        <v>72930</v>
      </c>
      <c r="G33" s="289">
        <v>0</v>
      </c>
      <c r="H33" s="289">
        <f t="shared" si="1"/>
        <v>72930</v>
      </c>
      <c r="I33" s="282">
        <v>70689</v>
      </c>
    </row>
    <row r="34" spans="2:9" x14ac:dyDescent="0.2">
      <c r="B34" s="89"/>
      <c r="C34" s="29"/>
      <c r="D34" s="36" t="s">
        <v>127</v>
      </c>
      <c r="E34" s="38">
        <v>24</v>
      </c>
      <c r="F34" s="289">
        <v>274747</v>
      </c>
      <c r="G34" s="289">
        <v>0</v>
      </c>
      <c r="H34" s="289">
        <f t="shared" si="1"/>
        <v>274747</v>
      </c>
      <c r="I34" s="282">
        <v>261775</v>
      </c>
    </row>
    <row r="35" spans="2:9" x14ac:dyDescent="0.2">
      <c r="B35" s="89"/>
      <c r="C35" s="29" t="s">
        <v>209</v>
      </c>
      <c r="D35" s="36"/>
      <c r="E35" s="38">
        <v>25</v>
      </c>
      <c r="F35" s="289">
        <f>SUM(F14:F34)</f>
        <v>15746533</v>
      </c>
      <c r="G35" s="289">
        <f>SUM(G14:G34)</f>
        <v>1075863</v>
      </c>
      <c r="H35" s="289">
        <f t="shared" si="1"/>
        <v>16822396</v>
      </c>
      <c r="I35" s="282">
        <f>SUM(I14:I34)</f>
        <v>16939007</v>
      </c>
    </row>
    <row r="36" spans="2:9" x14ac:dyDescent="0.2">
      <c r="B36" s="82" t="s">
        <v>128</v>
      </c>
      <c r="C36" s="290"/>
      <c r="D36" s="132"/>
      <c r="E36" s="133">
        <v>26</v>
      </c>
      <c r="F36" s="291">
        <f>F12+F35</f>
        <v>33040835</v>
      </c>
      <c r="G36" s="291">
        <f>G12+G35</f>
        <v>2614646</v>
      </c>
      <c r="H36" s="291">
        <f>H12+H35</f>
        <v>35655481</v>
      </c>
      <c r="I36" s="292">
        <f>I12+I35</f>
        <v>35875432</v>
      </c>
    </row>
    <row r="37" spans="2:9" x14ac:dyDescent="0.2"/>
    <row r="38" spans="2:9" x14ac:dyDescent="0.2"/>
    <row r="39" spans="2:9" x14ac:dyDescent="0.2"/>
    <row r="40" spans="2:9" x14ac:dyDescent="0.2"/>
    <row r="41" spans="2:9" x14ac:dyDescent="0.2"/>
  </sheetData>
  <phoneticPr fontId="0" type="noConversion"/>
  <hyperlinks>
    <hyperlink ref="I1" location="Inhalt!F31" display="Inhalt!F31"/>
  </hyperlinks>
  <printOptions horizontalCentered="1"/>
  <pageMargins left="0" right="0" top="1.25" bottom="0" header="0.51181102300000003" footer="0.51181102300000003"/>
  <pageSetup paperSize="9" orientation="landscape" horizontalDpi="300" verticalDpi="300" r:id="rId1"/>
  <headerFooter alignWithMargins="0">
    <oddHeader>&amp;C&amp;"Helv,Fett"&amp;11Bundesamt für Wirtschaft und Ausfuhrkontrolle&amp;12
Mineralöldaten für die Bundesrepublik Deutschland&amp;LEndgültige Daten&amp;R14.6.2021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>
    <pageSetUpPr fitToPage="1"/>
  </sheetPr>
  <dimension ref="A1:IV51"/>
  <sheetViews>
    <sheetView showGridLines="0" showRowColHeaders="0" topLeftCell="A11" zoomScale="115" zoomScaleNormal="115" workbookViewId="0">
      <selection activeCell="E40" sqref="E40"/>
    </sheetView>
  </sheetViews>
  <sheetFormatPr baseColWidth="10" defaultColWidth="0" defaultRowHeight="12.75" zeroHeight="1" x14ac:dyDescent="0.2"/>
  <cols>
    <col min="1" max="1" width="11.42578125" style="483" customWidth="1"/>
    <col min="2" max="2" width="0" style="483" hidden="1" customWidth="1"/>
    <col min="3" max="3" width="26.7109375" style="483" customWidth="1"/>
    <col min="4" max="4" width="33.85546875" customWidth="1"/>
    <col min="5" max="5" width="11.42578125" customWidth="1"/>
    <col min="6" max="6" width="75.42578125" customWidth="1"/>
    <col min="7" max="14" width="11.42578125" customWidth="1"/>
  </cols>
  <sheetData>
    <row r="1" spans="2:256" x14ac:dyDescent="0.2">
      <c r="D1" s="483"/>
      <c r="E1" s="483"/>
      <c r="F1" s="483"/>
      <c r="G1" s="483"/>
      <c r="H1" s="483"/>
      <c r="I1" s="483"/>
      <c r="J1" s="483"/>
      <c r="K1" s="483"/>
      <c r="L1" s="483"/>
      <c r="M1" s="483"/>
      <c r="N1" s="483"/>
    </row>
    <row r="2" spans="2:256" x14ac:dyDescent="0.2">
      <c r="D2" s="483"/>
      <c r="E2" s="483"/>
      <c r="F2" s="483"/>
      <c r="G2" s="483"/>
      <c r="H2" s="483"/>
      <c r="I2" s="483"/>
      <c r="J2" s="483"/>
      <c r="K2" s="483"/>
      <c r="L2" s="483"/>
      <c r="M2" s="483"/>
      <c r="N2" s="483"/>
    </row>
    <row r="3" spans="2:256" x14ac:dyDescent="0.2">
      <c r="D3" s="483"/>
      <c r="E3" s="483"/>
      <c r="F3" s="483"/>
      <c r="G3" s="483"/>
      <c r="H3" s="483"/>
      <c r="I3" s="483"/>
      <c r="J3" s="483"/>
      <c r="K3" s="483"/>
      <c r="L3" s="483"/>
      <c r="M3" s="483"/>
      <c r="N3" s="483"/>
    </row>
    <row r="4" spans="2:256" x14ac:dyDescent="0.2">
      <c r="D4" s="483"/>
      <c r="E4" s="483"/>
      <c r="F4" s="483"/>
      <c r="G4" s="483"/>
      <c r="H4" s="483"/>
      <c r="I4" s="483"/>
      <c r="J4" s="483"/>
      <c r="K4" s="483"/>
      <c r="L4" s="483"/>
      <c r="M4" s="483"/>
      <c r="N4" s="483"/>
    </row>
    <row r="5" spans="2:256" ht="23.25" x14ac:dyDescent="0.35">
      <c r="D5" s="483"/>
      <c r="E5" s="483"/>
      <c r="F5" s="487" t="str">
        <f>Deckblatt!D36</f>
        <v>Monat: Oktober 2020</v>
      </c>
      <c r="G5" s="483"/>
      <c r="H5" s="483"/>
      <c r="I5" s="483"/>
      <c r="J5" s="483"/>
      <c r="K5" s="483"/>
      <c r="L5" s="483"/>
      <c r="M5" s="483"/>
      <c r="N5" s="483"/>
    </row>
    <row r="6" spans="2:256" x14ac:dyDescent="0.2">
      <c r="D6" s="483"/>
      <c r="E6" s="483"/>
      <c r="F6" s="483"/>
      <c r="G6" s="483"/>
      <c r="H6" s="483"/>
      <c r="I6" s="483"/>
      <c r="J6" s="483"/>
      <c r="K6" s="483"/>
      <c r="L6" s="483"/>
      <c r="M6" s="483"/>
      <c r="N6" s="483"/>
    </row>
    <row r="7" spans="2:256" hidden="1" x14ac:dyDescent="0.2">
      <c r="D7" s="483"/>
      <c r="E7" s="483">
        <v>1</v>
      </c>
      <c r="F7" s="483"/>
      <c r="G7" s="483"/>
      <c r="H7" s="483"/>
      <c r="I7" s="483"/>
      <c r="J7" s="483"/>
      <c r="K7" s="483"/>
      <c r="L7" s="483"/>
      <c r="M7" s="483"/>
      <c r="N7" s="483"/>
    </row>
    <row r="8" spans="2:256" x14ac:dyDescent="0.2">
      <c r="D8" s="483"/>
      <c r="E8" s="483"/>
      <c r="F8" s="483"/>
      <c r="G8" s="483"/>
      <c r="H8" s="483"/>
      <c r="I8" s="483"/>
      <c r="J8" s="483"/>
      <c r="K8" s="483"/>
      <c r="L8" s="483"/>
      <c r="M8" s="483"/>
      <c r="N8" s="483"/>
    </row>
    <row r="9" spans="2:256" x14ac:dyDescent="0.2">
      <c r="D9" s="483"/>
      <c r="E9" s="483"/>
      <c r="F9" s="483"/>
      <c r="G9" s="483"/>
      <c r="H9" s="483"/>
      <c r="I9" s="483"/>
      <c r="J9" s="483"/>
      <c r="K9" s="483"/>
      <c r="L9" s="483"/>
      <c r="M9" s="483"/>
      <c r="N9" s="483"/>
    </row>
    <row r="10" spans="2:256" x14ac:dyDescent="0.2">
      <c r="D10" s="483"/>
      <c r="E10" s="483"/>
      <c r="F10" s="483"/>
      <c r="G10" s="483"/>
      <c r="H10" s="483"/>
      <c r="I10" s="483"/>
      <c r="J10" s="483"/>
      <c r="K10" s="483"/>
      <c r="L10" s="483"/>
      <c r="M10" s="483"/>
      <c r="N10" s="483"/>
    </row>
    <row r="11" spans="2:256" ht="12.75" customHeight="1" x14ac:dyDescent="0.2">
      <c r="D11" s="483"/>
      <c r="E11" s="483"/>
      <c r="F11" s="483"/>
      <c r="G11" s="483"/>
      <c r="H11" s="483"/>
      <c r="I11" s="483"/>
      <c r="J11" s="483"/>
      <c r="K11" s="483"/>
      <c r="L11" s="483"/>
      <c r="M11" s="483"/>
      <c r="N11" s="483"/>
      <c r="O11" s="483"/>
      <c r="P11" s="483"/>
      <c r="Q11" s="483"/>
      <c r="R11" s="483"/>
      <c r="S11" s="483"/>
      <c r="T11" s="483"/>
      <c r="U11" s="483"/>
      <c r="V11" s="483"/>
      <c r="W11" s="483"/>
      <c r="X11" s="483"/>
      <c r="Y11" s="483"/>
      <c r="Z11" s="483"/>
      <c r="AA11" s="483"/>
      <c r="AB11" s="483"/>
      <c r="AC11" s="483"/>
      <c r="AD11" s="483"/>
      <c r="AE11" s="483"/>
      <c r="AF11" s="483"/>
      <c r="AG11" s="483"/>
      <c r="AH11" s="483"/>
      <c r="AI11" s="483"/>
      <c r="AJ11" s="483"/>
      <c r="AK11" s="483"/>
      <c r="AL11" s="483"/>
      <c r="AM11" s="483"/>
      <c r="AN11" s="483"/>
      <c r="AO11" s="483"/>
      <c r="AP11" s="483"/>
      <c r="AQ11" s="483"/>
      <c r="AR11" s="483"/>
      <c r="AS11" s="483"/>
      <c r="AT11" s="483"/>
      <c r="AU11" s="483"/>
      <c r="AV11" s="483"/>
      <c r="AW11" s="483"/>
      <c r="AX11" s="483"/>
      <c r="AY11" s="483"/>
      <c r="AZ11" s="483"/>
      <c r="BA11" s="483"/>
      <c r="BB11" s="483"/>
      <c r="BC11" s="483"/>
      <c r="BD11" s="483"/>
      <c r="BE11" s="483"/>
      <c r="BF11" s="483"/>
      <c r="BG11" s="483"/>
      <c r="BH11" s="483"/>
      <c r="BI11" s="483"/>
      <c r="BJ11" s="483"/>
      <c r="BK11" s="483"/>
      <c r="BL11" s="483"/>
      <c r="BM11" s="483"/>
      <c r="BN11" s="483"/>
      <c r="BO11" s="483"/>
      <c r="BP11" s="483"/>
      <c r="BQ11" s="483"/>
      <c r="BR11" s="483"/>
      <c r="BS11" s="483"/>
      <c r="BT11" s="483"/>
      <c r="BU11" s="483"/>
      <c r="BV11" s="483"/>
      <c r="BW11" s="483"/>
      <c r="BX11" s="483"/>
      <c r="BY11" s="483"/>
      <c r="BZ11" s="483"/>
      <c r="CA11" s="483"/>
      <c r="CB11" s="483"/>
      <c r="CC11" s="483"/>
      <c r="CD11" s="483"/>
      <c r="CE11" s="483"/>
      <c r="CF11" s="483"/>
      <c r="CG11" s="483"/>
      <c r="CH11" s="483"/>
      <c r="CI11" s="483"/>
      <c r="CJ11" s="483"/>
      <c r="CK11" s="483"/>
      <c r="CL11" s="483"/>
      <c r="CM11" s="483"/>
      <c r="CN11" s="483"/>
      <c r="CO11" s="483"/>
      <c r="CP11" s="483"/>
      <c r="CQ11" s="483"/>
      <c r="CR11" s="483"/>
      <c r="CS11" s="483"/>
      <c r="CT11" s="483"/>
      <c r="CU11" s="483"/>
      <c r="CV11" s="483"/>
      <c r="CW11" s="483"/>
      <c r="CX11" s="483"/>
      <c r="CY11" s="483"/>
      <c r="CZ11" s="483"/>
      <c r="DA11" s="483"/>
      <c r="DB11" s="483"/>
      <c r="DC11" s="483"/>
      <c r="DD11" s="483"/>
      <c r="DE11" s="483"/>
      <c r="DF11" s="483"/>
      <c r="DG11" s="483"/>
      <c r="DH11" s="483"/>
      <c r="DI11" s="483"/>
      <c r="DJ11" s="483"/>
      <c r="DK11" s="483"/>
      <c r="DL11" s="483"/>
      <c r="DM11" s="483"/>
      <c r="DN11" s="483"/>
      <c r="DO11" s="483"/>
      <c r="DP11" s="483"/>
      <c r="DQ11" s="483"/>
      <c r="DR11" s="483"/>
      <c r="DS11" s="483"/>
      <c r="DT11" s="483"/>
      <c r="DU11" s="483"/>
      <c r="DV11" s="483"/>
      <c r="DW11" s="483"/>
      <c r="DX11" s="483"/>
      <c r="DY11" s="483"/>
      <c r="DZ11" s="483"/>
      <c r="EA11" s="483"/>
      <c r="EB11" s="483"/>
      <c r="EC11" s="483"/>
      <c r="ED11" s="483"/>
      <c r="EE11" s="483"/>
      <c r="EF11" s="483"/>
      <c r="EG11" s="483"/>
      <c r="EH11" s="483"/>
      <c r="EI11" s="483"/>
      <c r="EJ11" s="483"/>
      <c r="EK11" s="483"/>
      <c r="EL11" s="483"/>
      <c r="EM11" s="483"/>
      <c r="EN11" s="483"/>
      <c r="EO11" s="483"/>
      <c r="EP11" s="483"/>
      <c r="EQ11" s="483"/>
      <c r="ER11" s="483"/>
      <c r="ES11" s="483"/>
      <c r="ET11" s="483"/>
      <c r="EU11" s="483"/>
      <c r="EV11" s="483"/>
      <c r="EW11" s="483"/>
      <c r="EX11" s="483"/>
      <c r="EY11" s="483"/>
      <c r="EZ11" s="483"/>
      <c r="FA11" s="483"/>
      <c r="FB11" s="483"/>
      <c r="FC11" s="483"/>
      <c r="FD11" s="483"/>
      <c r="FE11" s="483"/>
      <c r="FF11" s="483"/>
      <c r="FG11" s="483"/>
      <c r="FH11" s="483"/>
      <c r="FI11" s="483"/>
      <c r="FJ11" s="483"/>
      <c r="FK11" s="483"/>
      <c r="FL11" s="483"/>
      <c r="FM11" s="483"/>
      <c r="FN11" s="483"/>
      <c r="FO11" s="483"/>
      <c r="FP11" s="483"/>
      <c r="FQ11" s="483"/>
      <c r="FR11" s="483"/>
      <c r="FS11" s="483"/>
      <c r="FT11" s="483"/>
      <c r="FU11" s="483"/>
      <c r="FV11" s="483"/>
      <c r="FW11" s="483"/>
      <c r="FX11" s="483"/>
      <c r="FY11" s="483"/>
      <c r="FZ11" s="483"/>
      <c r="GA11" s="483"/>
      <c r="GB11" s="483"/>
      <c r="GC11" s="483"/>
      <c r="GD11" s="483"/>
      <c r="GE11" s="483"/>
      <c r="GF11" s="483"/>
      <c r="GG11" s="483"/>
      <c r="GH11" s="483"/>
      <c r="GI11" s="483"/>
      <c r="GJ11" s="483"/>
      <c r="GK11" s="483"/>
      <c r="GL11" s="483"/>
      <c r="GM11" s="483"/>
      <c r="GN11" s="483"/>
      <c r="GO11" s="483"/>
      <c r="GP11" s="483"/>
      <c r="GQ11" s="483"/>
      <c r="GR11" s="483"/>
      <c r="GS11" s="483"/>
      <c r="GT11" s="483"/>
      <c r="GU11" s="483"/>
      <c r="GV11" s="483"/>
      <c r="GW11" s="483"/>
      <c r="GX11" s="483"/>
      <c r="GY11" s="483"/>
      <c r="GZ11" s="483"/>
      <c r="HA11" s="483"/>
      <c r="HB11" s="483"/>
      <c r="HC11" s="483"/>
      <c r="HD11" s="483"/>
      <c r="HE11" s="483"/>
      <c r="HF11" s="483"/>
      <c r="HG11" s="483"/>
      <c r="HH11" s="483"/>
      <c r="HI11" s="483"/>
      <c r="HJ11" s="483"/>
      <c r="HK11" s="483"/>
      <c r="HL11" s="483"/>
      <c r="HM11" s="483"/>
      <c r="HN11" s="483"/>
      <c r="HO11" s="483"/>
      <c r="HP11" s="483"/>
      <c r="HQ11" s="483"/>
      <c r="HR11" s="483"/>
      <c r="HS11" s="483"/>
      <c r="HT11" s="483"/>
      <c r="HU11" s="483"/>
      <c r="HV11" s="483"/>
      <c r="HW11" s="483"/>
      <c r="HX11" s="483"/>
      <c r="HY11" s="483"/>
      <c r="HZ11" s="483"/>
      <c r="IA11" s="483"/>
      <c r="IB11" s="483"/>
      <c r="IC11" s="483"/>
      <c r="ID11" s="483"/>
      <c r="IE11" s="483"/>
      <c r="IF11" s="483"/>
      <c r="IG11" s="483"/>
      <c r="IH11" s="483"/>
      <c r="II11" s="483"/>
      <c r="IJ11" s="483"/>
      <c r="IK11" s="483"/>
      <c r="IL11" s="483"/>
      <c r="IM11" s="483"/>
      <c r="IN11" s="483"/>
      <c r="IO11" s="483"/>
      <c r="IP11" s="483"/>
      <c r="IQ11" s="483"/>
      <c r="IR11" s="483"/>
      <c r="IS11" s="483"/>
      <c r="IT11" s="483"/>
      <c r="IU11" s="483"/>
      <c r="IV11" s="483"/>
    </row>
    <row r="12" spans="2:256" x14ac:dyDescent="0.2">
      <c r="D12" s="480"/>
      <c r="E12" s="480"/>
      <c r="F12" s="480"/>
      <c r="G12" s="480"/>
      <c r="H12" s="480"/>
      <c r="I12" s="480"/>
      <c r="J12" s="480"/>
      <c r="K12" s="484"/>
      <c r="L12" s="484"/>
      <c r="M12" s="484"/>
      <c r="N12" s="484"/>
    </row>
    <row r="13" spans="2:256" ht="23.25" x14ac:dyDescent="0.35">
      <c r="D13" s="480"/>
      <c r="E13" s="481" t="str">
        <f>INDEX(rP1.Überschrift,B15,E7)</f>
        <v>Inhaltsverzeichnis der "Amtlichen Mineralöldaten"</v>
      </c>
      <c r="F13" s="486"/>
      <c r="G13" s="486"/>
      <c r="H13" s="486"/>
      <c r="I13" s="480"/>
      <c r="J13" s="480"/>
      <c r="K13" s="484"/>
      <c r="L13" s="484"/>
      <c r="M13" s="484"/>
      <c r="N13" s="484"/>
    </row>
    <row r="14" spans="2:256" x14ac:dyDescent="0.2">
      <c r="D14" s="480"/>
      <c r="E14" s="480"/>
      <c r="F14" s="480"/>
      <c r="G14" s="480"/>
      <c r="H14" s="480"/>
      <c r="I14" s="480"/>
      <c r="J14" s="480"/>
      <c r="K14" s="484"/>
      <c r="L14" s="484"/>
      <c r="M14" s="484"/>
      <c r="N14" s="484"/>
    </row>
    <row r="15" spans="2:256" ht="15" customHeight="1" x14ac:dyDescent="0.2">
      <c r="B15" s="483">
        <v>1</v>
      </c>
      <c r="D15" s="480"/>
      <c r="E15" s="480" t="s">
        <v>300</v>
      </c>
      <c r="F15" s="482" t="str">
        <f t="shared" ref="F15:F35" si="0">INDEX(rP1.Inhalte,$B15,$E$7)</f>
        <v>Förderung und Zugang von deutschem Rohöl</v>
      </c>
      <c r="G15" s="480"/>
      <c r="H15" s="480"/>
      <c r="I15" s="480"/>
      <c r="J15" s="480"/>
      <c r="K15" s="484"/>
      <c r="L15" s="484"/>
      <c r="M15" s="484"/>
      <c r="N15" s="484"/>
    </row>
    <row r="16" spans="2:256" ht="15" customHeight="1" x14ac:dyDescent="0.2">
      <c r="B16" s="483">
        <v>2</v>
      </c>
      <c r="D16" s="480"/>
      <c r="E16" s="480" t="s">
        <v>301</v>
      </c>
      <c r="F16" s="482" t="str">
        <f t="shared" si="0"/>
        <v>Primäraufkommen von Rohöl aus Einfuhr und deutscher Förderung</v>
      </c>
      <c r="G16" s="480"/>
      <c r="H16" s="480"/>
      <c r="I16" s="480"/>
      <c r="J16" s="480"/>
      <c r="K16" s="484"/>
      <c r="L16" s="484"/>
      <c r="M16" s="484"/>
      <c r="N16" s="484"/>
    </row>
    <row r="17" spans="2:14" ht="15" customHeight="1" x14ac:dyDescent="0.2">
      <c r="B17" s="483">
        <v>3</v>
      </c>
      <c r="D17" s="480"/>
      <c r="E17" s="480" t="s">
        <v>302</v>
      </c>
      <c r="F17" s="482" t="str">
        <f t="shared" si="0"/>
        <v>Grenzübergangspreise der Einfuhr von Rohöl nach Ursprungsländern</v>
      </c>
      <c r="G17" s="480"/>
      <c r="H17" s="480"/>
      <c r="I17" s="480"/>
      <c r="J17" s="480"/>
      <c r="K17" s="484"/>
      <c r="L17" s="484"/>
      <c r="M17" s="484"/>
      <c r="N17" s="484"/>
    </row>
    <row r="18" spans="2:14" ht="15" customHeight="1" x14ac:dyDescent="0.2">
      <c r="B18" s="483">
        <v>4</v>
      </c>
      <c r="D18" s="480"/>
      <c r="E18" s="480" t="s">
        <v>303</v>
      </c>
      <c r="F18" s="482" t="str">
        <f t="shared" si="0"/>
        <v>Verarbeitung von Rohöl und anderen Wiedereinsatzstoffen in Raffinerien</v>
      </c>
      <c r="G18" s="480"/>
      <c r="H18" s="480"/>
      <c r="I18" s="480"/>
      <c r="J18" s="480"/>
      <c r="K18" s="484"/>
      <c r="L18" s="484"/>
      <c r="M18" s="484"/>
      <c r="N18" s="484"/>
    </row>
    <row r="19" spans="2:14" ht="15" customHeight="1" x14ac:dyDescent="0.2">
      <c r="B19" s="483">
        <v>5</v>
      </c>
      <c r="D19" s="480"/>
      <c r="E19" s="480" t="s">
        <v>304</v>
      </c>
      <c r="F19" s="482" t="str">
        <f t="shared" si="0"/>
        <v>Gesamtaufkommen von Mineralölprodukten</v>
      </c>
      <c r="G19" s="480"/>
      <c r="H19" s="480"/>
      <c r="I19" s="480"/>
      <c r="J19" s="480"/>
      <c r="K19" s="484"/>
      <c r="L19" s="484"/>
      <c r="M19" s="484"/>
      <c r="N19" s="484"/>
    </row>
    <row r="20" spans="2:14" ht="15" customHeight="1" x14ac:dyDescent="0.2">
      <c r="B20" s="483">
        <v>6</v>
      </c>
      <c r="D20" s="480"/>
      <c r="E20" s="480" t="s">
        <v>310</v>
      </c>
      <c r="F20" s="482" t="str">
        <f t="shared" si="0"/>
        <v>Entwicklung der Bruttoraffinerieerzeugung</v>
      </c>
      <c r="G20" s="480"/>
      <c r="H20" s="480"/>
      <c r="I20" s="480"/>
      <c r="J20" s="480"/>
      <c r="K20" s="484"/>
      <c r="L20" s="484"/>
      <c r="M20" s="484"/>
      <c r="N20" s="484"/>
    </row>
    <row r="21" spans="2:14" ht="15" customHeight="1" x14ac:dyDescent="0.2">
      <c r="B21" s="483">
        <v>7</v>
      </c>
      <c r="D21" s="480"/>
      <c r="E21" s="480" t="s">
        <v>311</v>
      </c>
      <c r="F21" s="482" t="str">
        <f t="shared" si="0"/>
        <v>Entwicklung der Einfuhr</v>
      </c>
      <c r="G21" s="480"/>
      <c r="H21" s="480"/>
      <c r="I21" s="480"/>
      <c r="J21" s="480"/>
      <c r="K21" s="484"/>
      <c r="L21" s="484"/>
      <c r="M21" s="484"/>
      <c r="N21" s="484"/>
    </row>
    <row r="22" spans="2:14" ht="15" customHeight="1" x14ac:dyDescent="0.2">
      <c r="B22" s="483">
        <v>8</v>
      </c>
      <c r="D22" s="480"/>
      <c r="E22" s="480" t="s">
        <v>312</v>
      </c>
      <c r="F22" s="482" t="str">
        <f t="shared" si="0"/>
        <v>Entwicklung der Abgänge zum Wiedereinsatz</v>
      </c>
      <c r="G22" s="480"/>
      <c r="H22" s="480"/>
      <c r="I22" s="480"/>
      <c r="J22" s="480"/>
      <c r="K22" s="484"/>
      <c r="L22" s="484"/>
      <c r="M22" s="484"/>
      <c r="N22" s="484"/>
    </row>
    <row r="23" spans="2:14" ht="15" customHeight="1" x14ac:dyDescent="0.2">
      <c r="B23" s="483">
        <v>9</v>
      </c>
      <c r="D23" s="480"/>
      <c r="E23" s="480" t="s">
        <v>313</v>
      </c>
      <c r="F23" s="482" t="str">
        <f t="shared" si="0"/>
        <v>Gesamtaufkommen von Mineralölprodukten (Jahr)</v>
      </c>
      <c r="G23" s="480"/>
      <c r="H23" s="480"/>
      <c r="I23" s="480"/>
      <c r="J23" s="480"/>
      <c r="K23" s="484"/>
      <c r="L23" s="484"/>
      <c r="M23" s="484"/>
      <c r="N23" s="484"/>
    </row>
    <row r="24" spans="2:14" ht="15" customHeight="1" x14ac:dyDescent="0.2">
      <c r="B24" s="483">
        <v>10</v>
      </c>
      <c r="D24" s="480"/>
      <c r="E24" s="480" t="s">
        <v>305</v>
      </c>
      <c r="F24" s="482" t="str">
        <f t="shared" si="0"/>
        <v>Abgänge und Inlandsablieferungen von Mineralölprodukten</v>
      </c>
      <c r="G24" s="480"/>
      <c r="H24" s="480"/>
      <c r="I24" s="480"/>
      <c r="J24" s="480"/>
      <c r="K24" s="484"/>
      <c r="L24" s="484"/>
      <c r="M24" s="484"/>
      <c r="N24" s="484"/>
    </row>
    <row r="25" spans="2:14" ht="15" customHeight="1" x14ac:dyDescent="0.2">
      <c r="B25" s="483">
        <v>11</v>
      </c>
      <c r="D25" s="480"/>
      <c r="E25" s="480" t="s">
        <v>314</v>
      </c>
      <c r="F25" s="482" t="str">
        <f t="shared" si="0"/>
        <v>Entwicklung der Ausfuhr</v>
      </c>
      <c r="G25" s="480"/>
      <c r="H25" s="480"/>
      <c r="I25" s="480"/>
      <c r="J25" s="480"/>
      <c r="K25" s="484"/>
      <c r="L25" s="484"/>
      <c r="M25" s="484"/>
      <c r="N25" s="484"/>
    </row>
    <row r="26" spans="2:14" ht="15" customHeight="1" x14ac:dyDescent="0.2">
      <c r="B26" s="483">
        <v>12</v>
      </c>
      <c r="D26" s="480"/>
      <c r="E26" s="480" t="s">
        <v>315</v>
      </c>
      <c r="F26" s="482" t="str">
        <f t="shared" si="0"/>
        <v>Entwicklung der Bunkerungen für die internationale Schiffahrt</v>
      </c>
      <c r="G26" s="480"/>
      <c r="H26" s="480"/>
      <c r="I26" s="480"/>
      <c r="J26" s="480"/>
      <c r="K26" s="484"/>
      <c r="L26" s="484"/>
      <c r="M26" s="484"/>
      <c r="N26" s="484"/>
    </row>
    <row r="27" spans="2:14" ht="15" customHeight="1" x14ac:dyDescent="0.2">
      <c r="B27" s="483">
        <v>13</v>
      </c>
      <c r="D27" s="480"/>
      <c r="E27" s="480" t="s">
        <v>316</v>
      </c>
      <c r="F27" s="482" t="str">
        <f t="shared" si="0"/>
        <v>Entwicklung der Inlandsablieferungen</v>
      </c>
      <c r="G27" s="480"/>
      <c r="H27" s="480"/>
      <c r="I27" s="480"/>
      <c r="J27" s="480"/>
      <c r="K27" s="484"/>
      <c r="L27" s="484"/>
      <c r="M27" s="484"/>
      <c r="N27" s="484"/>
    </row>
    <row r="28" spans="2:14" ht="15" customHeight="1" x14ac:dyDescent="0.2">
      <c r="B28" s="483">
        <v>14</v>
      </c>
      <c r="D28" s="480"/>
      <c r="E28" s="480" t="s">
        <v>317</v>
      </c>
      <c r="F28" s="482" t="str">
        <f t="shared" si="0"/>
        <v>Abgänge und Inlandsablieferungen von Mineralölprodukten</v>
      </c>
      <c r="G28" s="480"/>
      <c r="H28" s="480"/>
      <c r="I28" s="480"/>
      <c r="J28" s="480"/>
      <c r="K28" s="484"/>
      <c r="L28" s="484"/>
      <c r="M28" s="484"/>
      <c r="N28" s="484"/>
    </row>
    <row r="29" spans="2:14" ht="15" customHeight="1" x14ac:dyDescent="0.2">
      <c r="B29" s="483">
        <v>15</v>
      </c>
      <c r="D29" s="480"/>
      <c r="E29" s="480" t="s">
        <v>306</v>
      </c>
      <c r="F29" s="482" t="str">
        <f t="shared" si="0"/>
        <v>Inlandsablieferungen nach ausgewählten Verwendungssektoren</v>
      </c>
      <c r="G29" s="480"/>
      <c r="H29" s="480"/>
      <c r="I29" s="480"/>
      <c r="J29" s="480"/>
      <c r="K29" s="484"/>
      <c r="L29" s="484"/>
      <c r="M29" s="484"/>
      <c r="N29" s="484"/>
    </row>
    <row r="30" spans="2:14" ht="15" customHeight="1" x14ac:dyDescent="0.2">
      <c r="B30" s="483">
        <v>16</v>
      </c>
      <c r="D30" s="480"/>
      <c r="E30" s="480" t="s">
        <v>318</v>
      </c>
      <c r="F30" s="482" t="str">
        <f t="shared" si="0"/>
        <v>Inlandsablieferungen nach ausgewählten Verwendungssektoren (Jahr)</v>
      </c>
      <c r="G30" s="480"/>
      <c r="H30" s="480"/>
      <c r="I30" s="480"/>
      <c r="J30" s="480"/>
      <c r="K30" s="484"/>
      <c r="L30" s="484"/>
      <c r="M30" s="484"/>
      <c r="N30" s="484"/>
    </row>
    <row r="31" spans="2:14" ht="15" customHeight="1" x14ac:dyDescent="0.2">
      <c r="B31" s="483">
        <v>17</v>
      </c>
      <c r="D31" s="480"/>
      <c r="E31" s="480" t="s">
        <v>307</v>
      </c>
      <c r="F31" s="482" t="str">
        <f t="shared" si="0"/>
        <v>Eigentumsendbestand im In- und Ausland</v>
      </c>
      <c r="G31" s="480"/>
      <c r="H31" s="480"/>
      <c r="I31" s="480"/>
      <c r="J31" s="480"/>
      <c r="K31" s="484"/>
      <c r="L31" s="484"/>
      <c r="M31" s="484"/>
      <c r="N31" s="484"/>
    </row>
    <row r="32" spans="2:14" ht="15" customHeight="1" x14ac:dyDescent="0.2">
      <c r="B32" s="483">
        <v>18</v>
      </c>
      <c r="D32" s="480"/>
      <c r="E32" s="480" t="s">
        <v>308</v>
      </c>
      <c r="F32" s="482" t="str">
        <f t="shared" si="0"/>
        <v>Beimischung von Biozusatzstoffen in Mineralölprodukten im Inland</v>
      </c>
      <c r="G32" s="480"/>
      <c r="H32" s="480"/>
      <c r="I32" s="480"/>
      <c r="J32" s="480"/>
      <c r="K32" s="484"/>
      <c r="L32" s="484"/>
      <c r="M32" s="484"/>
      <c r="N32" s="484"/>
    </row>
    <row r="33" spans="2:14" ht="15" customHeight="1" x14ac:dyDescent="0.2">
      <c r="B33" s="483">
        <v>19</v>
      </c>
      <c r="D33" s="480"/>
      <c r="E33" s="480" t="s">
        <v>309</v>
      </c>
      <c r="F33" s="482" t="str">
        <f t="shared" si="0"/>
        <v>Raffinerieerzeugung, Einfuhr, Ausfuhr und Inlandsablieferungen von Schmierstoffen</v>
      </c>
      <c r="G33" s="480"/>
      <c r="H33" s="480"/>
      <c r="I33" s="480"/>
      <c r="J33" s="480"/>
      <c r="K33" s="484"/>
      <c r="L33" s="484"/>
      <c r="M33" s="484"/>
      <c r="N33" s="484"/>
    </row>
    <row r="34" spans="2:14" ht="15" customHeight="1" x14ac:dyDescent="0.2">
      <c r="B34" s="483">
        <v>20</v>
      </c>
      <c r="D34" s="480"/>
      <c r="E34" s="480" t="s">
        <v>319</v>
      </c>
      <c r="F34" s="482" t="str">
        <f t="shared" si="0"/>
        <v>Entwicklung der Inlandsablieferungen von Schmierstoffen</v>
      </c>
      <c r="G34" s="480"/>
      <c r="H34" s="480"/>
      <c r="I34" s="480"/>
      <c r="J34" s="480"/>
      <c r="K34" s="484"/>
      <c r="L34" s="484"/>
      <c r="M34" s="484"/>
      <c r="N34" s="484"/>
    </row>
    <row r="35" spans="2:14" ht="15" customHeight="1" x14ac:dyDescent="0.2">
      <c r="B35" s="483">
        <v>21</v>
      </c>
      <c r="D35" s="480"/>
      <c r="E35" s="480" t="s">
        <v>320</v>
      </c>
      <c r="F35" s="482" t="str">
        <f t="shared" si="0"/>
        <v>Raffinerieerzeugung, Einfuhr, Ausfuhr und Inlandsablieferungen von Schmierstoffen (Jahr)</v>
      </c>
      <c r="G35" s="480"/>
      <c r="H35" s="480"/>
      <c r="I35" s="480"/>
      <c r="J35" s="480"/>
      <c r="K35" s="484"/>
      <c r="L35" s="484"/>
      <c r="M35" s="484"/>
      <c r="N35" s="484"/>
    </row>
    <row r="36" spans="2:14" x14ac:dyDescent="0.2">
      <c r="D36" s="480"/>
      <c r="E36" s="480"/>
      <c r="F36" s="480"/>
      <c r="G36" s="480"/>
      <c r="H36" s="480"/>
      <c r="I36" s="480"/>
      <c r="J36" s="480"/>
      <c r="K36" s="484"/>
      <c r="L36" s="484"/>
      <c r="M36" s="484"/>
      <c r="N36" s="484"/>
    </row>
    <row r="37" spans="2:14" x14ac:dyDescent="0.2">
      <c r="D37" s="480"/>
      <c r="E37" s="480"/>
      <c r="F37" s="480"/>
      <c r="G37" s="480"/>
      <c r="H37" s="480"/>
      <c r="I37" s="480"/>
      <c r="J37" s="480"/>
      <c r="K37" s="484"/>
      <c r="L37" s="484"/>
      <c r="M37" s="484"/>
      <c r="N37" s="484"/>
    </row>
    <row r="38" spans="2:14" x14ac:dyDescent="0.2">
      <c r="D38" s="480"/>
      <c r="E38" s="480"/>
      <c r="F38" s="480"/>
      <c r="G38" s="480"/>
      <c r="H38" s="480"/>
      <c r="I38" s="480"/>
      <c r="J38" s="480"/>
      <c r="K38" s="484"/>
      <c r="L38" s="484"/>
      <c r="M38" s="484"/>
      <c r="N38" s="484"/>
    </row>
    <row r="39" spans="2:14" x14ac:dyDescent="0.2">
      <c r="D39" s="484"/>
      <c r="E39" s="484"/>
      <c r="F39" s="484"/>
      <c r="G39" s="484"/>
      <c r="H39" s="484"/>
      <c r="I39" s="484"/>
      <c r="J39" s="484"/>
      <c r="K39" s="484"/>
      <c r="L39" s="484"/>
      <c r="M39" s="484"/>
      <c r="N39" s="484"/>
    </row>
    <row r="40" spans="2:14" x14ac:dyDescent="0.2">
      <c r="D40" s="484"/>
      <c r="E40" s="484"/>
      <c r="F40" s="484"/>
      <c r="G40" s="484"/>
      <c r="H40" s="484"/>
      <c r="I40" s="484"/>
      <c r="J40" s="484"/>
      <c r="K40" s="484"/>
      <c r="L40" s="484"/>
      <c r="M40" s="484"/>
      <c r="N40" s="484"/>
    </row>
    <row r="41" spans="2:14" x14ac:dyDescent="0.2">
      <c r="D41" s="484"/>
      <c r="E41" s="484"/>
      <c r="F41" s="484"/>
      <c r="G41" s="484"/>
      <c r="H41" s="484"/>
      <c r="I41" s="484"/>
      <c r="J41" s="484"/>
      <c r="K41" s="484"/>
      <c r="L41" s="484"/>
      <c r="M41" s="484"/>
      <c r="N41" s="484"/>
    </row>
    <row r="42" spans="2:14" x14ac:dyDescent="0.2">
      <c r="D42" s="484"/>
      <c r="E42" s="484"/>
      <c r="F42" s="484"/>
      <c r="G42" s="484"/>
      <c r="H42" s="484"/>
      <c r="I42" s="484"/>
      <c r="J42" s="484"/>
      <c r="K42" s="484"/>
      <c r="L42" s="484"/>
      <c r="M42" s="484"/>
      <c r="N42" s="484"/>
    </row>
    <row r="43" spans="2:14" x14ac:dyDescent="0.2">
      <c r="D43" s="484"/>
      <c r="E43" s="484"/>
      <c r="F43" s="484"/>
      <c r="G43" s="484"/>
      <c r="H43" s="484"/>
      <c r="I43" s="484"/>
      <c r="J43" s="484"/>
      <c r="K43" s="484"/>
      <c r="L43" s="484"/>
      <c r="M43" s="484"/>
      <c r="N43" s="484"/>
    </row>
    <row r="44" spans="2:14" x14ac:dyDescent="0.2">
      <c r="D44" s="484"/>
      <c r="E44" s="484"/>
      <c r="F44" s="484"/>
      <c r="G44" s="484"/>
      <c r="H44" s="484"/>
      <c r="I44" s="484"/>
      <c r="J44" s="484"/>
      <c r="K44" s="484"/>
      <c r="L44" s="484"/>
      <c r="M44" s="484"/>
      <c r="N44" s="484"/>
    </row>
    <row r="45" spans="2:14" x14ac:dyDescent="0.2">
      <c r="D45" s="484"/>
      <c r="E45" s="484"/>
      <c r="F45" s="484"/>
      <c r="G45" s="484"/>
      <c r="H45" s="484"/>
      <c r="I45" s="484"/>
      <c r="J45" s="484"/>
      <c r="K45" s="484"/>
      <c r="L45" s="484"/>
      <c r="M45" s="484"/>
      <c r="N45" s="484"/>
    </row>
    <row r="46" spans="2:14" x14ac:dyDescent="0.2">
      <c r="D46" s="484"/>
      <c r="E46" s="484"/>
      <c r="F46" s="484"/>
      <c r="G46" s="484"/>
      <c r="H46" s="484"/>
      <c r="I46" s="484"/>
      <c r="J46" s="484"/>
      <c r="K46" s="484"/>
      <c r="L46" s="484"/>
      <c r="M46" s="484"/>
      <c r="N46" s="484"/>
    </row>
    <row r="47" spans="2:14" x14ac:dyDescent="0.2">
      <c r="D47" s="484"/>
      <c r="E47" s="484"/>
      <c r="F47" s="484"/>
      <c r="G47" s="484"/>
      <c r="H47" s="484"/>
      <c r="I47" s="484"/>
      <c r="J47" s="484"/>
      <c r="K47" s="484"/>
      <c r="L47" s="484"/>
      <c r="M47" s="484"/>
      <c r="N47" s="484"/>
    </row>
    <row r="48" spans="2:14" x14ac:dyDescent="0.2">
      <c r="D48" s="484"/>
      <c r="E48" s="484"/>
      <c r="F48" s="484"/>
      <c r="G48" s="484"/>
      <c r="H48" s="484"/>
      <c r="I48" s="484"/>
      <c r="J48" s="484"/>
      <c r="K48" s="484"/>
      <c r="L48" s="484"/>
      <c r="M48" s="484"/>
      <c r="N48" s="484"/>
    </row>
    <row r="49" spans="4:14" x14ac:dyDescent="0.2">
      <c r="D49" s="484"/>
      <c r="E49" s="484"/>
      <c r="F49" s="484"/>
      <c r="G49" s="484"/>
      <c r="H49" s="484"/>
      <c r="I49" s="484"/>
      <c r="J49" s="484"/>
      <c r="K49" s="484"/>
      <c r="L49" s="484"/>
      <c r="M49" s="484"/>
      <c r="N49" s="484"/>
    </row>
    <row r="50" spans="4:14" x14ac:dyDescent="0.2">
      <c r="D50" s="484"/>
      <c r="E50" s="484"/>
      <c r="F50" s="484"/>
      <c r="G50" s="484"/>
      <c r="H50" s="484"/>
      <c r="I50" s="484"/>
      <c r="J50" s="484"/>
      <c r="K50" s="484"/>
      <c r="L50" s="484"/>
      <c r="M50" s="484"/>
      <c r="N50" s="484"/>
    </row>
    <row r="51" spans="4:14" x14ac:dyDescent="0.2">
      <c r="D51" s="484"/>
      <c r="E51" s="484"/>
      <c r="F51" s="484"/>
      <c r="G51" s="484"/>
      <c r="H51" s="484"/>
      <c r="I51" s="484"/>
      <c r="J51" s="484"/>
      <c r="K51" s="484"/>
      <c r="L51" s="484"/>
      <c r="M51" s="484"/>
      <c r="N51" s="484"/>
    </row>
  </sheetData>
  <hyperlinks>
    <hyperlink ref="F15" location="'Tab 1'!K1" display="'Tab 1'!K1"/>
    <hyperlink ref="F16" location="'Tab 2'!K1" display="'Tab 2'!K1"/>
    <hyperlink ref="F17" location="'Tab 3'!K1" display="'Tab 3'!K1"/>
    <hyperlink ref="F18" location="'Tab 4'!K1" display="'Tab 4'!K1"/>
    <hyperlink ref="F19" location="'Tab 5'!M1" display="'Tab 5'!M1"/>
    <hyperlink ref="F20" location="'Tab 5a'!J1" display="'Tab 5a'!J1"/>
    <hyperlink ref="F21" location="'Tab 5b'!J1" display="'Tab 5b'!J1"/>
    <hyperlink ref="F22" location="'Tab 5c'!J1" display="'Tab 5c'!J1"/>
    <hyperlink ref="F23" location="'Tab 5j'!M1" display="'Tab 5j'!M1"/>
    <hyperlink ref="F24" location="'Tab 6'!M1" display="'Tab 6'!M1"/>
    <hyperlink ref="F25" location="'Tab 6a'!J1" display="'Tab 6a'!J1"/>
    <hyperlink ref="F26" location="'Tab 6b'!J1" display="'Tab 6b'!J1"/>
    <hyperlink ref="F27" location="'Tab 6c'!L1" display="'Tab 6c'!L1"/>
    <hyperlink ref="F28" location="'Tab 6j'!M1" display="'Tab 6j'!M1"/>
    <hyperlink ref="F29" location="'Tab 7'!J1" display="'Tab 7'!J1"/>
    <hyperlink ref="F30" location="'Tab 7j'!J1" display="'Tab 7j'!J1"/>
    <hyperlink ref="F31" location="'Tab 8'!I1" display="'Tab 8'!I1"/>
    <hyperlink ref="F32" location="'Tab 9'!I1" display="'Tab 9'!I1"/>
    <hyperlink ref="F33" location="'Tab 10'!H1" display="'Tab 10'!H1"/>
    <hyperlink ref="F34" location="'Tab 10a'!J1" display="'Tab 10a'!J1"/>
    <hyperlink ref="F35" location="'Tab 10j'!H1" display="'Tab 10j'!H1"/>
  </hyperlinks>
  <printOptions horizontalCentered="1" verticalCentered="1"/>
  <pageMargins left="0.70866141732283472" right="0.70866141732283472" top="0.78740157480314965" bottom="0.78740157480314965" header="0.31496062992125984" footer="0.31496062992125984"/>
  <pageSetup paperSize="9" scale="78" fitToHeight="0" orientation="landscape" r:id="rId1"/>
  <headerFooter>
    <oddHeader>&amp;R14.6.2021</oddHeader>
  </headerFooter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>
    <pageSetUpPr fitToPage="1"/>
  </sheetPr>
  <dimension ref="A1:K43"/>
  <sheetViews>
    <sheetView showGridLines="0" zoomScale="85" workbookViewId="0">
      <selection activeCell="I1" sqref="I1"/>
    </sheetView>
  </sheetViews>
  <sheetFormatPr baseColWidth="10" defaultColWidth="0" defaultRowHeight="12.75" zeroHeight="1" x14ac:dyDescent="0.2"/>
  <cols>
    <col min="1" max="1" width="3.7109375" style="9" customWidth="1"/>
    <col min="2" max="2" width="41.7109375" style="9" customWidth="1"/>
    <col min="3" max="3" width="3.28515625" style="9" customWidth="1"/>
    <col min="4" max="5" width="16.7109375" style="9" customWidth="1"/>
    <col min="6" max="6" width="14.7109375" style="9" customWidth="1"/>
    <col min="7" max="8" width="16.7109375" style="9" customWidth="1"/>
    <col min="9" max="9" width="14.7109375" style="9" customWidth="1"/>
    <col min="10" max="11" width="9.140625" style="9" customWidth="1"/>
    <col min="12" max="16384" width="0" style="9" hidden="1"/>
  </cols>
  <sheetData>
    <row r="1" spans="1:11" ht="15" customHeight="1" x14ac:dyDescent="0.25">
      <c r="A1" s="443"/>
      <c r="B1" s="443" t="s">
        <v>371</v>
      </c>
      <c r="C1" s="444"/>
      <c r="D1" s="444"/>
      <c r="E1" s="444"/>
      <c r="F1" s="444"/>
      <c r="G1" s="444"/>
      <c r="H1" s="444"/>
      <c r="I1" s="478" t="str">
        <f>INDEX(rP1.Inhalte,22,1)</f>
        <v>zurück zum Inhaltsverzeichnis</v>
      </c>
      <c r="J1" s="403"/>
      <c r="K1"/>
    </row>
    <row r="2" spans="1:11" ht="15" customHeight="1" x14ac:dyDescent="0.25">
      <c r="A2" s="402"/>
      <c r="B2" s="402"/>
      <c r="C2" s="402"/>
      <c r="D2" s="402"/>
      <c r="E2" s="402"/>
      <c r="F2" s="402"/>
      <c r="G2" s="402"/>
      <c r="H2" s="402"/>
      <c r="I2" s="402"/>
      <c r="J2" s="402"/>
    </row>
    <row r="3" spans="1:11" ht="15" customHeight="1" x14ac:dyDescent="0.25">
      <c r="A3" s="402" t="s">
        <v>362</v>
      </c>
      <c r="B3" s="402"/>
      <c r="C3" s="402"/>
      <c r="D3" s="402"/>
      <c r="E3" s="402"/>
      <c r="F3" s="402"/>
      <c r="G3" s="402"/>
      <c r="H3" s="403"/>
      <c r="I3" s="404" t="s">
        <v>73</v>
      </c>
      <c r="J3" s="402"/>
    </row>
    <row r="4" spans="1:11" ht="12" customHeight="1" x14ac:dyDescent="0.25">
      <c r="A4" s="405"/>
      <c r="B4" s="405"/>
      <c r="C4" s="405"/>
      <c r="D4" s="406"/>
      <c r="E4" s="406"/>
      <c r="F4" s="406"/>
      <c r="G4" s="406"/>
      <c r="H4" s="405"/>
      <c r="I4" s="405"/>
      <c r="J4" s="402"/>
    </row>
    <row r="5" spans="1:11" ht="15.95" customHeight="1" x14ac:dyDescent="0.25">
      <c r="A5" s="407"/>
      <c r="B5" s="408"/>
      <c r="C5" s="409"/>
      <c r="D5" s="410" t="s">
        <v>0</v>
      </c>
      <c r="E5" s="411" t="s">
        <v>0</v>
      </c>
      <c r="F5" s="412" t="s">
        <v>0</v>
      </c>
      <c r="G5" s="413" t="s">
        <v>8</v>
      </c>
      <c r="H5" s="414"/>
      <c r="I5" s="415"/>
      <c r="J5" s="402"/>
    </row>
    <row r="6" spans="1:11" ht="15.95" customHeight="1" x14ac:dyDescent="0.25">
      <c r="A6" s="416"/>
      <c r="B6" s="402" t="s">
        <v>9</v>
      </c>
      <c r="C6" s="417" t="s">
        <v>0</v>
      </c>
      <c r="D6" s="418" t="s">
        <v>164</v>
      </c>
      <c r="E6" s="419" t="s">
        <v>10</v>
      </c>
      <c r="F6" s="420" t="s">
        <v>11</v>
      </c>
      <c r="G6" s="421" t="s">
        <v>12</v>
      </c>
      <c r="H6" s="419" t="s">
        <v>12</v>
      </c>
      <c r="I6" s="419" t="s">
        <v>11</v>
      </c>
      <c r="J6" s="402"/>
    </row>
    <row r="7" spans="1:11" ht="15.95" customHeight="1" x14ac:dyDescent="0.25">
      <c r="A7" s="416"/>
      <c r="B7" s="402"/>
      <c r="C7" s="417"/>
      <c r="D7" s="422" t="s">
        <v>0</v>
      </c>
      <c r="E7" s="419" t="s">
        <v>13</v>
      </c>
      <c r="F7" s="420" t="s">
        <v>165</v>
      </c>
      <c r="G7" s="418" t="s">
        <v>15</v>
      </c>
      <c r="H7" s="419" t="s">
        <v>15</v>
      </c>
      <c r="I7" s="419" t="s">
        <v>131</v>
      </c>
      <c r="J7" s="402"/>
    </row>
    <row r="8" spans="1:11" ht="15.95" customHeight="1" x14ac:dyDescent="0.25">
      <c r="A8" s="416"/>
      <c r="B8" s="402"/>
      <c r="C8" s="417"/>
      <c r="D8" s="423" t="s">
        <v>0</v>
      </c>
      <c r="E8" s="419"/>
      <c r="F8" s="420" t="s">
        <v>18</v>
      </c>
      <c r="G8" s="423" t="s">
        <v>0</v>
      </c>
      <c r="H8" s="419" t="s">
        <v>13</v>
      </c>
      <c r="I8" s="419" t="s">
        <v>18</v>
      </c>
      <c r="J8" s="402"/>
    </row>
    <row r="9" spans="1:11" ht="15.95" customHeight="1" x14ac:dyDescent="0.25">
      <c r="A9" s="424" t="s">
        <v>359</v>
      </c>
      <c r="B9" s="425"/>
      <c r="C9" s="426"/>
      <c r="D9" s="427" t="s">
        <v>101</v>
      </c>
      <c r="E9" s="428" t="s">
        <v>20</v>
      </c>
      <c r="F9" s="429" t="s">
        <v>21</v>
      </c>
      <c r="G9" s="430" t="s">
        <v>55</v>
      </c>
      <c r="H9" s="428" t="s">
        <v>23</v>
      </c>
      <c r="I9" s="428" t="s">
        <v>24</v>
      </c>
      <c r="J9" s="402"/>
    </row>
    <row r="10" spans="1:11" ht="18" hidden="1" customHeight="1" x14ac:dyDescent="0.25">
      <c r="A10" s="407" t="s">
        <v>280</v>
      </c>
      <c r="B10" s="408"/>
      <c r="C10" s="431">
        <v>1</v>
      </c>
      <c r="D10" s="456"/>
      <c r="E10" s="457"/>
      <c r="F10" s="462" t="str">
        <f t="shared" ref="F10:F15" si="0">IF(AND(E10&gt; 0,D10&gt;0,D10&lt;=E10*6),D10/E10*100-100,"-")</f>
        <v>-</v>
      </c>
      <c r="G10" s="461"/>
      <c r="H10" s="457"/>
      <c r="I10" s="462" t="str">
        <f t="shared" ref="I10:I15" si="1">IF(AND(H10&gt; 0,G10&gt;0,G10&lt;=H10*6),G10/H10*100-100,"-")</f>
        <v>-</v>
      </c>
      <c r="J10" s="402"/>
    </row>
    <row r="11" spans="1:11" ht="18" customHeight="1" x14ac:dyDescent="0.25">
      <c r="A11" s="432"/>
      <c r="B11" s="433" t="s">
        <v>360</v>
      </c>
      <c r="C11" s="434">
        <v>1</v>
      </c>
      <c r="D11" s="458">
        <v>9685.76</v>
      </c>
      <c r="E11" s="459">
        <v>7808.11</v>
      </c>
      <c r="F11" s="462">
        <f t="shared" si="0"/>
        <v>24.04743273340155</v>
      </c>
      <c r="G11" s="460">
        <v>111134.79</v>
      </c>
      <c r="H11" s="459">
        <v>73166.31</v>
      </c>
      <c r="I11" s="462">
        <f t="shared" si="1"/>
        <v>51.893391917673569</v>
      </c>
      <c r="J11" s="402"/>
    </row>
    <row r="12" spans="1:11" ht="18" customHeight="1" x14ac:dyDescent="0.25">
      <c r="A12" s="435"/>
      <c r="B12" s="436" t="s">
        <v>361</v>
      </c>
      <c r="C12" s="431">
        <v>2</v>
      </c>
      <c r="D12" s="458">
        <v>91006</v>
      </c>
      <c r="E12" s="459">
        <v>93639</v>
      </c>
      <c r="F12" s="462">
        <f t="shared" si="0"/>
        <v>-2.8118625786264175</v>
      </c>
      <c r="G12" s="460">
        <v>824633</v>
      </c>
      <c r="H12" s="459">
        <v>872575</v>
      </c>
      <c r="I12" s="462">
        <f t="shared" si="1"/>
        <v>-5.4943128097871323</v>
      </c>
      <c r="J12" s="402"/>
    </row>
    <row r="13" spans="1:11" ht="18" hidden="1" customHeight="1" x14ac:dyDescent="0.25">
      <c r="A13" s="407" t="s">
        <v>108</v>
      </c>
      <c r="B13" s="437"/>
      <c r="C13" s="411">
        <v>4</v>
      </c>
      <c r="D13" s="460"/>
      <c r="E13" s="459"/>
      <c r="F13" s="462" t="str">
        <f t="shared" si="0"/>
        <v>-</v>
      </c>
      <c r="G13" s="461"/>
      <c r="H13" s="457"/>
      <c r="I13" s="462" t="str">
        <f t="shared" si="1"/>
        <v>-</v>
      </c>
      <c r="J13" s="402"/>
    </row>
    <row r="14" spans="1:11" ht="18" customHeight="1" x14ac:dyDescent="0.25">
      <c r="A14" s="435" t="s">
        <v>363</v>
      </c>
      <c r="B14" s="436"/>
      <c r="C14" s="431">
        <v>3</v>
      </c>
      <c r="D14" s="458">
        <v>271496</v>
      </c>
      <c r="E14" s="459">
        <v>198192</v>
      </c>
      <c r="F14" s="462">
        <f t="shared" si="0"/>
        <v>36.986356664244767</v>
      </c>
      <c r="G14" s="460">
        <v>2586991</v>
      </c>
      <c r="H14" s="459">
        <v>1895743</v>
      </c>
      <c r="I14" s="462">
        <f t="shared" si="1"/>
        <v>36.463170376997311</v>
      </c>
      <c r="J14" s="402"/>
    </row>
    <row r="15" spans="1:11" ht="18" hidden="1" customHeight="1" x14ac:dyDescent="0.25">
      <c r="A15" s="440"/>
      <c r="B15" s="439" t="s">
        <v>284</v>
      </c>
      <c r="C15" s="431">
        <v>17</v>
      </c>
      <c r="D15" s="446" t="e">
        <f>#REF!+#REF!</f>
        <v>#REF!</v>
      </c>
      <c r="E15" s="438" t="e">
        <f>#REF!+#REF!</f>
        <v>#REF!</v>
      </c>
      <c r="F15" s="462" t="e">
        <f t="shared" si="0"/>
        <v>#REF!</v>
      </c>
      <c r="G15" s="447" t="e">
        <f>#REF!+#REF!</f>
        <v>#REF!</v>
      </c>
      <c r="H15" s="438" t="e">
        <f>#REF!+#REF!</f>
        <v>#REF!</v>
      </c>
      <c r="I15" s="462" t="e">
        <f t="shared" si="1"/>
        <v>#REF!</v>
      </c>
      <c r="J15" s="402"/>
    </row>
    <row r="16" spans="1:11" ht="19.899999999999999" customHeight="1" x14ac:dyDescent="0.25">
      <c r="A16" s="509" t="s">
        <v>295</v>
      </c>
      <c r="B16" s="510"/>
      <c r="C16" s="510"/>
      <c r="D16" s="510"/>
      <c r="E16" s="510"/>
      <c r="F16" s="510"/>
      <c r="G16" s="510"/>
      <c r="H16" s="510"/>
      <c r="I16" s="510"/>
      <c r="J16" s="402"/>
    </row>
    <row r="17" spans="1:10" s="10" customFormat="1" ht="11.25" customHeight="1" x14ac:dyDescent="0.2">
      <c r="A17" s="441"/>
      <c r="B17" s="441"/>
      <c r="C17" s="441"/>
      <c r="D17" s="441"/>
      <c r="E17" s="441"/>
      <c r="F17" s="441"/>
      <c r="G17" s="441"/>
      <c r="H17" s="442"/>
      <c r="I17" s="441"/>
      <c r="J17" s="441"/>
    </row>
    <row r="18" spans="1:10" s="10" customFormat="1" x14ac:dyDescent="0.2">
      <c r="A18" s="489"/>
      <c r="B18" s="441"/>
      <c r="C18" s="441"/>
      <c r="G18" s="441"/>
      <c r="H18" s="441"/>
      <c r="I18" s="441"/>
      <c r="J18" s="441"/>
    </row>
    <row r="19" spans="1:10" ht="15.95" customHeight="1" x14ac:dyDescent="0.25">
      <c r="A19" s="402"/>
      <c r="B19" s="402"/>
      <c r="C19" s="402"/>
      <c r="D19" s="402"/>
      <c r="E19" s="445"/>
      <c r="F19" s="402"/>
      <c r="G19" s="402"/>
      <c r="H19" s="402"/>
      <c r="I19" s="402"/>
      <c r="J19" s="402"/>
    </row>
    <row r="20" spans="1:10" x14ac:dyDescent="0.2"/>
    <row r="21" spans="1:10" x14ac:dyDescent="0.2"/>
    <row r="22" spans="1:10" hidden="1" x14ac:dyDescent="0.2"/>
    <row r="23" spans="1:10" hidden="1" x14ac:dyDescent="0.2"/>
    <row r="24" spans="1:10" hidden="1" x14ac:dyDescent="0.2"/>
    <row r="25" spans="1:10" hidden="1" x14ac:dyDescent="0.2"/>
    <row r="26" spans="1:10" hidden="1" x14ac:dyDescent="0.2"/>
    <row r="27" spans="1:10" hidden="1" x14ac:dyDescent="0.2"/>
    <row r="28" spans="1:10" hidden="1" x14ac:dyDescent="0.2"/>
    <row r="29" spans="1:10" hidden="1" x14ac:dyDescent="0.2"/>
    <row r="30" spans="1:10" hidden="1" x14ac:dyDescent="0.2"/>
    <row r="31" spans="1:10" hidden="1" x14ac:dyDescent="0.2"/>
    <row r="32" spans="1:10" hidden="1" x14ac:dyDescent="0.2"/>
    <row r="33" hidden="1" x14ac:dyDescent="0.2"/>
    <row r="34" hidden="1" x14ac:dyDescent="0.2"/>
    <row r="35" hidden="1" x14ac:dyDescent="0.2"/>
    <row r="36" hidden="1" x14ac:dyDescent="0.2"/>
    <row r="37" hidden="1" x14ac:dyDescent="0.2"/>
    <row r="38" hidden="1" x14ac:dyDescent="0.2"/>
    <row r="39" hidden="1" x14ac:dyDescent="0.2"/>
    <row r="40" hidden="1" x14ac:dyDescent="0.2"/>
    <row r="41" hidden="1" x14ac:dyDescent="0.2"/>
    <row r="42" hidden="1" x14ac:dyDescent="0.2"/>
    <row r="43" hidden="1" x14ac:dyDescent="0.2"/>
  </sheetData>
  <mergeCells count="1">
    <mergeCell ref="A16:I16"/>
  </mergeCells>
  <phoneticPr fontId="0" type="noConversion"/>
  <hyperlinks>
    <hyperlink ref="I1" location="Inhalt!F32" display="Inhalt!F32"/>
  </hyperlinks>
  <printOptions horizontalCentered="1"/>
  <pageMargins left="0.19685039370078741" right="0.19685039370078741" top="0.9055118110236221" bottom="0" header="0.51181102362204722" footer="0.51181102362204722"/>
  <pageSetup paperSize="9" orientation="landscape" r:id="rId1"/>
  <headerFooter alignWithMargins="0">
    <oddHeader>&amp;C&amp;"Helv,Fett"&amp;11Bundesamt für Wirtschaft und Ausfuhrkontrolle&amp;12
Mineralöldaten für die Bundesrepublik Deutschland&amp;LEndgültige Daten&amp;R14.6.2021</oddHead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B1:H32"/>
  <sheetViews>
    <sheetView showRowColHeaders="0" zoomScale="90" workbookViewId="0">
      <selection activeCell="G27" sqref="G27"/>
    </sheetView>
  </sheetViews>
  <sheetFormatPr baseColWidth="10" defaultColWidth="0" defaultRowHeight="12.75" zeroHeight="1" x14ac:dyDescent="0.2"/>
  <cols>
    <col min="1" max="1" width="2.7109375" style="9" customWidth="1"/>
    <col min="2" max="2" width="3.5703125" style="9" customWidth="1"/>
    <col min="3" max="3" width="35.7109375" style="9" customWidth="1"/>
    <col min="4" max="4" width="17.5703125" style="9" customWidth="1"/>
    <col min="5" max="8" width="16.5703125" style="9" customWidth="1"/>
    <col min="9" max="10" width="11.42578125" style="9" customWidth="1"/>
    <col min="11" max="16384" width="0" style="9" hidden="1"/>
  </cols>
  <sheetData>
    <row r="1" spans="2:8" ht="15.75" x14ac:dyDescent="0.25">
      <c r="B1" s="512" t="s">
        <v>371</v>
      </c>
      <c r="C1" s="68"/>
      <c r="D1" s="6"/>
      <c r="E1" s="6"/>
      <c r="F1" s="6"/>
      <c r="G1" s="8"/>
      <c r="H1" s="477" t="str">
        <f>INDEX(rP1.Inhalte,22,1)</f>
        <v>zurück zum Inhaltsverzeichnis</v>
      </c>
    </row>
    <row r="2" spans="2:8" ht="15.75" x14ac:dyDescent="0.25">
      <c r="B2" s="10"/>
      <c r="C2" s="11"/>
      <c r="E2" s="13"/>
      <c r="G2" s="14"/>
    </row>
    <row r="3" spans="2:8" x14ac:dyDescent="0.2">
      <c r="B3" s="9" t="s">
        <v>212</v>
      </c>
      <c r="C3" s="15"/>
      <c r="H3" s="16" t="s">
        <v>7</v>
      </c>
    </row>
    <row r="4" spans="2:8" ht="7.5" customHeight="1" x14ac:dyDescent="0.2">
      <c r="B4" s="10"/>
      <c r="C4" s="17"/>
      <c r="D4" s="18"/>
      <c r="E4" s="18"/>
      <c r="F4" s="18"/>
      <c r="G4" s="18"/>
    </row>
    <row r="5" spans="2:8" x14ac:dyDescent="0.2">
      <c r="B5" s="104"/>
      <c r="C5" s="21"/>
      <c r="D5" s="23" t="s">
        <v>213</v>
      </c>
      <c r="E5" s="23" t="s">
        <v>214</v>
      </c>
      <c r="F5" s="286"/>
      <c r="G5" s="286"/>
      <c r="H5" s="23"/>
    </row>
    <row r="6" spans="2:8" x14ac:dyDescent="0.2">
      <c r="B6" s="89"/>
      <c r="C6" s="30"/>
      <c r="D6" s="32" t="s">
        <v>215</v>
      </c>
      <c r="E6" s="32" t="s">
        <v>90</v>
      </c>
      <c r="F6" s="32" t="s">
        <v>216</v>
      </c>
      <c r="G6" s="32" t="s">
        <v>217</v>
      </c>
      <c r="H6" s="32" t="s">
        <v>218</v>
      </c>
    </row>
    <row r="7" spans="2:8" x14ac:dyDescent="0.2">
      <c r="B7" s="89"/>
      <c r="C7" s="30"/>
      <c r="D7" s="32" t="s">
        <v>219</v>
      </c>
      <c r="E7" s="32" t="s">
        <v>220</v>
      </c>
      <c r="F7" s="32"/>
      <c r="G7" s="32"/>
      <c r="H7" s="32" t="s">
        <v>221</v>
      </c>
    </row>
    <row r="8" spans="2:8" x14ac:dyDescent="0.2">
      <c r="B8" s="89"/>
      <c r="C8" s="30" t="s">
        <v>222</v>
      </c>
      <c r="D8" s="92" t="s">
        <v>223</v>
      </c>
      <c r="E8" s="92" t="s">
        <v>224</v>
      </c>
      <c r="F8" s="92"/>
      <c r="G8" s="92"/>
      <c r="H8" s="92"/>
    </row>
    <row r="9" spans="2:8" x14ac:dyDescent="0.2">
      <c r="B9" s="105"/>
      <c r="C9" s="36"/>
      <c r="D9" s="120"/>
      <c r="E9" s="38" t="s">
        <v>101</v>
      </c>
      <c r="F9" s="38" t="s">
        <v>20</v>
      </c>
      <c r="G9" s="38" t="s">
        <v>21</v>
      </c>
      <c r="H9" s="38" t="s">
        <v>55</v>
      </c>
    </row>
    <row r="10" spans="2:8" x14ac:dyDescent="0.2">
      <c r="B10" s="298" t="s">
        <v>26</v>
      </c>
      <c r="C10" s="104" t="s">
        <v>225</v>
      </c>
      <c r="D10" s="286"/>
      <c r="E10" s="91">
        <v>46066</v>
      </c>
      <c r="F10" s="299"/>
      <c r="G10" s="299"/>
      <c r="H10" s="93">
        <v>22382</v>
      </c>
    </row>
    <row r="11" spans="2:8" x14ac:dyDescent="0.2">
      <c r="B11" s="32" t="s">
        <v>26</v>
      </c>
      <c r="C11" s="104" t="s">
        <v>226</v>
      </c>
      <c r="D11" s="293" t="s">
        <v>227</v>
      </c>
      <c r="E11" s="300">
        <v>1664</v>
      </c>
      <c r="F11" s="91">
        <v>10752</v>
      </c>
      <c r="G11" s="91">
        <v>32796</v>
      </c>
      <c r="H11" s="93">
        <v>605</v>
      </c>
    </row>
    <row r="12" spans="2:8" x14ac:dyDescent="0.2">
      <c r="B12" s="32" t="s">
        <v>26</v>
      </c>
      <c r="C12" s="104" t="s">
        <v>228</v>
      </c>
      <c r="D12" s="294"/>
      <c r="E12" s="300">
        <v>1379</v>
      </c>
      <c r="F12" s="93"/>
      <c r="G12" s="93"/>
      <c r="H12" s="93">
        <v>221</v>
      </c>
    </row>
    <row r="13" spans="2:8" x14ac:dyDescent="0.2">
      <c r="B13" s="191" t="s">
        <v>26</v>
      </c>
      <c r="C13" s="104" t="s">
        <v>229</v>
      </c>
      <c r="D13" s="32" t="s">
        <v>230</v>
      </c>
      <c r="E13" s="300">
        <v>19852</v>
      </c>
      <c r="F13" s="300">
        <v>4352</v>
      </c>
      <c r="G13" s="300">
        <v>10576</v>
      </c>
      <c r="H13" s="300">
        <v>11494</v>
      </c>
    </row>
    <row r="14" spans="2:8" x14ac:dyDescent="0.2">
      <c r="B14" s="32" t="s">
        <v>26</v>
      </c>
      <c r="C14" s="104" t="s">
        <v>231</v>
      </c>
      <c r="D14" s="38" t="s">
        <v>232</v>
      </c>
      <c r="E14" s="300">
        <v>17722</v>
      </c>
      <c r="F14" s="300">
        <v>13171</v>
      </c>
      <c r="G14" s="300">
        <v>18465</v>
      </c>
      <c r="H14" s="300">
        <v>11107</v>
      </c>
    </row>
    <row r="15" spans="2:8" x14ac:dyDescent="0.2">
      <c r="B15" s="32" t="s">
        <v>26</v>
      </c>
      <c r="C15" s="104" t="s">
        <v>233</v>
      </c>
      <c r="D15" s="92" t="s">
        <v>234</v>
      </c>
      <c r="E15" s="300">
        <v>2507</v>
      </c>
      <c r="F15" s="300">
        <v>55</v>
      </c>
      <c r="G15" s="300">
        <v>1105</v>
      </c>
      <c r="H15" s="300">
        <v>923</v>
      </c>
    </row>
    <row r="16" spans="2:8" x14ac:dyDescent="0.2">
      <c r="B16" s="32" t="s">
        <v>26</v>
      </c>
      <c r="C16" s="104" t="s">
        <v>235</v>
      </c>
      <c r="D16" s="92" t="s">
        <v>236</v>
      </c>
      <c r="E16" s="300">
        <v>3027</v>
      </c>
      <c r="F16" s="300">
        <v>3706</v>
      </c>
      <c r="G16" s="300">
        <v>3274</v>
      </c>
      <c r="H16" s="300">
        <v>2160</v>
      </c>
    </row>
    <row r="17" spans="2:8" x14ac:dyDescent="0.2">
      <c r="B17" s="32" t="s">
        <v>26</v>
      </c>
      <c r="C17" s="104" t="s">
        <v>237</v>
      </c>
      <c r="D17" s="92" t="s">
        <v>238</v>
      </c>
      <c r="E17" s="300">
        <v>4176</v>
      </c>
      <c r="F17" s="301" t="s">
        <v>239</v>
      </c>
      <c r="G17" s="302"/>
      <c r="H17" s="300">
        <v>5888</v>
      </c>
    </row>
    <row r="18" spans="2:8" x14ac:dyDescent="0.2">
      <c r="B18" s="32" t="s">
        <v>26</v>
      </c>
      <c r="C18" s="104" t="s">
        <v>240</v>
      </c>
      <c r="D18" s="32" t="s">
        <v>241</v>
      </c>
      <c r="E18" s="300">
        <v>46041</v>
      </c>
      <c r="F18" s="300">
        <v>2592</v>
      </c>
      <c r="G18" s="300">
        <v>41998</v>
      </c>
      <c r="H18" s="300">
        <v>12410</v>
      </c>
    </row>
    <row r="19" spans="2:8" x14ac:dyDescent="0.2">
      <c r="B19" s="191" t="s">
        <v>26</v>
      </c>
      <c r="C19" s="104" t="s">
        <v>242</v>
      </c>
      <c r="D19" s="38" t="s">
        <v>243</v>
      </c>
      <c r="E19" s="300">
        <v>13864</v>
      </c>
      <c r="F19" s="300">
        <v>761</v>
      </c>
      <c r="G19" s="300">
        <v>7274</v>
      </c>
      <c r="H19" s="300">
        <v>6498</v>
      </c>
    </row>
    <row r="20" spans="2:8" x14ac:dyDescent="0.2">
      <c r="B20" s="191" t="s">
        <v>26</v>
      </c>
      <c r="C20" s="286" t="s">
        <v>244</v>
      </c>
      <c r="D20" s="178" t="s">
        <v>236</v>
      </c>
      <c r="E20" s="91"/>
      <c r="F20" s="91"/>
      <c r="G20" s="91"/>
      <c r="H20" s="91"/>
    </row>
    <row r="21" spans="2:8" x14ac:dyDescent="0.2">
      <c r="B21" s="191"/>
      <c r="C21" s="303"/>
      <c r="D21" s="32" t="s">
        <v>245</v>
      </c>
      <c r="E21" s="91">
        <v>4885</v>
      </c>
      <c r="F21" s="91">
        <v>1384</v>
      </c>
      <c r="G21" s="91">
        <v>3390</v>
      </c>
      <c r="H21" s="91">
        <v>2667</v>
      </c>
    </row>
    <row r="22" spans="2:8" ht="5.0999999999999996" customHeight="1" x14ac:dyDescent="0.2">
      <c r="B22" s="191"/>
      <c r="C22" s="304"/>
      <c r="D22" s="92"/>
      <c r="E22" s="93"/>
      <c r="F22" s="93"/>
      <c r="G22" s="93"/>
      <c r="H22" s="93"/>
    </row>
    <row r="23" spans="2:8" x14ac:dyDescent="0.2">
      <c r="B23" s="191" t="s">
        <v>26</v>
      </c>
      <c r="C23" s="104" t="s">
        <v>246</v>
      </c>
      <c r="D23" s="23" t="s">
        <v>247</v>
      </c>
      <c r="E23" s="299">
        <v>41241</v>
      </c>
      <c r="F23" s="299">
        <v>47744</v>
      </c>
      <c r="G23" s="299">
        <v>21716</v>
      </c>
      <c r="H23" s="299">
        <v>5450</v>
      </c>
    </row>
    <row r="24" spans="2:8" x14ac:dyDescent="0.2">
      <c r="B24" s="191" t="s">
        <v>26</v>
      </c>
      <c r="C24" s="297" t="s">
        <v>248</v>
      </c>
      <c r="D24" s="38" t="s">
        <v>249</v>
      </c>
      <c r="E24" s="299">
        <v>8561</v>
      </c>
      <c r="F24" s="301" t="s">
        <v>250</v>
      </c>
      <c r="G24" s="302"/>
      <c r="H24" s="299">
        <v>-877</v>
      </c>
    </row>
    <row r="25" spans="2:8" x14ac:dyDescent="0.2">
      <c r="B25" s="305" t="s">
        <v>35</v>
      </c>
      <c r="C25" s="82" t="s">
        <v>211</v>
      </c>
      <c r="D25" s="86" t="s">
        <v>251</v>
      </c>
      <c r="E25" s="75">
        <f>SUM(E10:E24)</f>
        <v>210985</v>
      </c>
      <c r="F25" s="75">
        <f>SUM(F10:F24)</f>
        <v>84517</v>
      </c>
      <c r="G25" s="75">
        <f>SUM(G10:G24)</f>
        <v>140594</v>
      </c>
      <c r="H25" s="75">
        <f>SUM(H10:H24)</f>
        <v>80928</v>
      </c>
    </row>
    <row r="26" spans="2:8" x14ac:dyDescent="0.2">
      <c r="B26" s="120" t="s">
        <v>49</v>
      </c>
      <c r="C26" s="297" t="s">
        <v>252</v>
      </c>
      <c r="D26" s="306" t="s">
        <v>251</v>
      </c>
      <c r="E26" s="300">
        <v>124898</v>
      </c>
      <c r="F26" s="198"/>
      <c r="G26" s="198"/>
      <c r="H26" s="198"/>
    </row>
    <row r="27" spans="2:8" x14ac:dyDescent="0.2">
      <c r="B27" s="307" t="s">
        <v>35</v>
      </c>
      <c r="C27" s="82" t="s">
        <v>253</v>
      </c>
      <c r="D27" s="86" t="s">
        <v>251</v>
      </c>
      <c r="E27" s="75">
        <f>E25-E26</f>
        <v>86087</v>
      </c>
      <c r="F27" s="198"/>
      <c r="G27" s="198"/>
      <c r="H27" s="198"/>
    </row>
    <row r="28" spans="2:8" x14ac:dyDescent="0.2"/>
    <row r="29" spans="2:8" x14ac:dyDescent="0.2"/>
    <row r="30" spans="2:8" x14ac:dyDescent="0.2"/>
    <row r="31" spans="2:8" x14ac:dyDescent="0.2"/>
    <row r="32" spans="2:8" x14ac:dyDescent="0.2"/>
  </sheetData>
  <phoneticPr fontId="0" type="noConversion"/>
  <hyperlinks>
    <hyperlink ref="H1" location="Inhalt!F33" display="Inhalt!F33"/>
  </hyperlinks>
  <printOptions horizontalCentered="1"/>
  <pageMargins left="0.19685039370078741" right="0.19685039370078741" top="0.94488188976377963" bottom="0" header="0.51181102300000003" footer="0.51181102300000003"/>
  <pageSetup paperSize="9" orientation="landscape" horizontalDpi="300" verticalDpi="300" r:id="rId1"/>
  <headerFooter alignWithMargins="0">
    <oddHeader>&amp;C&amp;"Helv,Fett"&amp;11Bundesamt für Wirtschaft und Ausfuhrkontrolle&amp;12
Mineralöldaten für die Bundesrepublik Deutschland&amp;LEndgültige Daten&amp;R14.6.2021</oddHead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B1:N41"/>
  <sheetViews>
    <sheetView showGridLines="0" zoomScaleNormal="100" workbookViewId="0">
      <selection activeCell="J36" sqref="J36"/>
    </sheetView>
  </sheetViews>
  <sheetFormatPr baseColWidth="10" defaultColWidth="0" defaultRowHeight="12.75" zeroHeight="1" x14ac:dyDescent="0.2"/>
  <cols>
    <col min="1" max="1" width="2.7109375" style="67" customWidth="1"/>
    <col min="2" max="2" width="2.28515625" style="67" customWidth="1"/>
    <col min="3" max="3" width="4.28515625" style="67" customWidth="1"/>
    <col min="4" max="4" width="32" style="67" customWidth="1"/>
    <col min="5" max="9" width="15" style="67" customWidth="1"/>
    <col min="10" max="10" width="14.7109375" style="67" customWidth="1"/>
    <col min="11" max="11" width="4.140625" style="67" customWidth="1"/>
    <col min="12" max="12" width="9.140625" style="67" customWidth="1"/>
    <col min="13" max="16384" width="0" style="67" hidden="1"/>
  </cols>
  <sheetData>
    <row r="1" spans="2:14" s="9" customFormat="1" ht="15.75" x14ac:dyDescent="0.25">
      <c r="B1" s="354" t="s">
        <v>371</v>
      </c>
      <c r="C1" s="6"/>
      <c r="D1" s="6"/>
      <c r="E1" s="6"/>
      <c r="F1" s="6"/>
      <c r="G1" s="6"/>
      <c r="H1" s="6"/>
      <c r="I1" s="6"/>
      <c r="J1" s="476" t="str">
        <f>INDEX(rP1.Inhalte,22,1)</f>
        <v>zurück zum Inhaltsverzeichnis</v>
      </c>
      <c r="M1"/>
      <c r="N1"/>
    </row>
    <row r="2" spans="2:14" s="9" customFormat="1" ht="5.0999999999999996" customHeight="1" x14ac:dyDescent="0.2"/>
    <row r="3" spans="2:14" s="9" customFormat="1" x14ac:dyDescent="0.2">
      <c r="B3" s="9" t="s">
        <v>254</v>
      </c>
      <c r="J3" s="16" t="s">
        <v>73</v>
      </c>
    </row>
    <row r="4" spans="2:14" s="9" customFormat="1" ht="5.0999999999999996" customHeight="1" x14ac:dyDescent="0.2">
      <c r="C4" s="17"/>
      <c r="D4" s="17"/>
      <c r="E4" s="18"/>
      <c r="F4" s="18"/>
      <c r="G4" s="18"/>
      <c r="H4" s="17"/>
    </row>
    <row r="5" spans="2:14" s="9" customFormat="1" x14ac:dyDescent="0.2">
      <c r="B5" s="104"/>
      <c r="C5" s="20"/>
      <c r="D5" s="21"/>
      <c r="E5" s="22" t="s">
        <v>0</v>
      </c>
      <c r="F5" s="23" t="s">
        <v>0</v>
      </c>
      <c r="G5" s="23" t="s">
        <v>0</v>
      </c>
      <c r="H5" s="25" t="s">
        <v>8</v>
      </c>
      <c r="I5" s="26"/>
      <c r="J5" s="27"/>
    </row>
    <row r="6" spans="2:14" s="9" customFormat="1" x14ac:dyDescent="0.2">
      <c r="B6" s="89"/>
      <c r="C6" s="29" t="s">
        <v>9</v>
      </c>
      <c r="D6" s="30" t="s">
        <v>0</v>
      </c>
      <c r="E6" s="32" t="s">
        <v>10</v>
      </c>
      <c r="F6" s="293" t="s">
        <v>10</v>
      </c>
      <c r="G6" s="32" t="s">
        <v>11</v>
      </c>
      <c r="H6" s="23" t="s">
        <v>12</v>
      </c>
      <c r="I6" s="32" t="s">
        <v>12</v>
      </c>
      <c r="J6" s="32" t="s">
        <v>11</v>
      </c>
    </row>
    <row r="7" spans="2:14" s="9" customFormat="1" x14ac:dyDescent="0.2">
      <c r="B7" s="89"/>
      <c r="C7" s="29"/>
      <c r="D7" s="30"/>
      <c r="E7" s="32" t="s">
        <v>0</v>
      </c>
      <c r="F7" s="293" t="s">
        <v>13</v>
      </c>
      <c r="G7" s="32" t="s">
        <v>14</v>
      </c>
      <c r="H7" s="32" t="s">
        <v>15</v>
      </c>
      <c r="I7" s="32" t="s">
        <v>15</v>
      </c>
      <c r="J7" s="32" t="s">
        <v>131</v>
      </c>
    </row>
    <row r="8" spans="2:14" s="9" customFormat="1" x14ac:dyDescent="0.2">
      <c r="B8" s="89"/>
      <c r="C8" s="29" t="s">
        <v>222</v>
      </c>
      <c r="D8" s="30"/>
      <c r="E8" s="92" t="s">
        <v>0</v>
      </c>
      <c r="F8" s="92"/>
      <c r="G8" s="32" t="s">
        <v>132</v>
      </c>
      <c r="H8" s="92" t="s">
        <v>0</v>
      </c>
      <c r="I8" s="32" t="s">
        <v>13</v>
      </c>
      <c r="J8" s="32" t="s">
        <v>132</v>
      </c>
    </row>
    <row r="9" spans="2:14" s="9" customFormat="1" x14ac:dyDescent="0.2">
      <c r="B9" s="105"/>
      <c r="C9" s="17"/>
      <c r="D9" s="36"/>
      <c r="E9" s="38" t="s">
        <v>19</v>
      </c>
      <c r="F9" s="38" t="s">
        <v>20</v>
      </c>
      <c r="G9" s="38" t="s">
        <v>21</v>
      </c>
      <c r="H9" s="38" t="s">
        <v>55</v>
      </c>
      <c r="I9" s="38" t="s">
        <v>23</v>
      </c>
      <c r="J9" s="38" t="s">
        <v>24</v>
      </c>
    </row>
    <row r="10" spans="2:14" s="9" customFormat="1" x14ac:dyDescent="0.2">
      <c r="B10" s="23" t="s">
        <v>26</v>
      </c>
      <c r="C10" s="104" t="s">
        <v>298</v>
      </c>
      <c r="D10" s="20"/>
      <c r="E10" s="91">
        <v>22382</v>
      </c>
      <c r="F10" s="91">
        <v>19871</v>
      </c>
      <c r="G10" s="375">
        <f t="shared" ref="G10:G25" si="0">IF(AND(F10&gt; 0,E10&gt;0,E10&lt;=F10*6),E10/F10*100-100,"-")</f>
        <v>12.636505460218416</v>
      </c>
      <c r="H10" s="91">
        <v>222526</v>
      </c>
      <c r="I10" s="283">
        <v>206352</v>
      </c>
      <c r="J10" s="375">
        <f>IF(AND(I10&gt; 0,H10&gt;0,H10&lt;=I10*6),H10/I10*100-100,"-")</f>
        <v>7.8380631154532097</v>
      </c>
    </row>
    <row r="11" spans="2:14" s="9" customFormat="1" x14ac:dyDescent="0.2">
      <c r="B11" s="32" t="s">
        <v>26</v>
      </c>
      <c r="C11" s="104" t="s">
        <v>255</v>
      </c>
      <c r="D11" s="20"/>
      <c r="E11" s="300">
        <v>605</v>
      </c>
      <c r="F11" s="285">
        <v>795</v>
      </c>
      <c r="G11" s="375">
        <f t="shared" si="0"/>
        <v>-23.899371069182379</v>
      </c>
      <c r="H11" s="300">
        <v>8124</v>
      </c>
      <c r="I11" s="285">
        <v>7177</v>
      </c>
      <c r="J11" s="375">
        <f>IF(AND(I11&gt; 0,H11&gt;0,H11&lt;=I11*6),H11/I11*100-100,"-")</f>
        <v>13.194928242998458</v>
      </c>
    </row>
    <row r="12" spans="2:14" s="9" customFormat="1" x14ac:dyDescent="0.2">
      <c r="B12" s="32" t="s">
        <v>26</v>
      </c>
      <c r="C12" s="104" t="s">
        <v>256</v>
      </c>
      <c r="D12" s="20"/>
      <c r="E12" s="93">
        <v>221</v>
      </c>
      <c r="F12" s="282">
        <v>257</v>
      </c>
      <c r="G12" s="375">
        <f t="shared" si="0"/>
        <v>-14.007782101167308</v>
      </c>
      <c r="H12" s="93">
        <v>1408</v>
      </c>
      <c r="I12" s="282">
        <v>1113</v>
      </c>
      <c r="J12" s="375">
        <f>IF(AND(I12&gt; 0,H12&gt;0,H12&lt;=I12*6),H12/I12*100-100,"-")</f>
        <v>26.504941599281224</v>
      </c>
    </row>
    <row r="13" spans="2:14" s="9" customFormat="1" x14ac:dyDescent="0.2">
      <c r="B13" s="32"/>
      <c r="C13" s="104" t="s">
        <v>257</v>
      </c>
      <c r="D13" s="20"/>
      <c r="E13" s="91"/>
      <c r="F13" s="283"/>
      <c r="G13" s="296"/>
      <c r="H13" s="91"/>
      <c r="I13" s="283"/>
      <c r="J13" s="296"/>
    </row>
    <row r="14" spans="2:14" s="9" customFormat="1" x14ac:dyDescent="0.2">
      <c r="B14" s="32" t="s">
        <v>26</v>
      </c>
      <c r="C14" s="89"/>
      <c r="D14" s="308" t="s">
        <v>258</v>
      </c>
      <c r="E14" s="93">
        <v>3844</v>
      </c>
      <c r="F14" s="282">
        <v>3953</v>
      </c>
      <c r="G14" s="375">
        <f t="shared" si="0"/>
        <v>-2.7573994434606561</v>
      </c>
      <c r="H14" s="93">
        <v>36166</v>
      </c>
      <c r="I14" s="282">
        <v>40773</v>
      </c>
      <c r="J14" s="375">
        <f t="shared" ref="J14:J23" si="1">IF(AND(I14&gt; 0,H14&gt;0,H14&lt;=I14*6),H14/I14*100-100,"-")</f>
        <v>-11.299144041399941</v>
      </c>
    </row>
    <row r="15" spans="2:14" s="9" customFormat="1" x14ac:dyDescent="0.2">
      <c r="B15" s="32" t="s">
        <v>26</v>
      </c>
      <c r="C15" s="89"/>
      <c r="D15" s="309" t="s">
        <v>259</v>
      </c>
      <c r="E15" s="93">
        <v>5368</v>
      </c>
      <c r="F15" s="282">
        <v>4604</v>
      </c>
      <c r="G15" s="375">
        <f t="shared" si="0"/>
        <v>16.594265855777593</v>
      </c>
      <c r="H15" s="93">
        <v>40290</v>
      </c>
      <c r="I15" s="282">
        <v>47000</v>
      </c>
      <c r="J15" s="375">
        <f t="shared" si="1"/>
        <v>-14.276595744680847</v>
      </c>
    </row>
    <row r="16" spans="2:14" s="9" customFormat="1" x14ac:dyDescent="0.2">
      <c r="B16" s="32" t="s">
        <v>26</v>
      </c>
      <c r="C16" s="89"/>
      <c r="D16" s="309" t="s">
        <v>260</v>
      </c>
      <c r="E16" s="93">
        <v>2282</v>
      </c>
      <c r="F16" s="282">
        <v>2357</v>
      </c>
      <c r="G16" s="375">
        <f t="shared" si="0"/>
        <v>-3.1820110309715801</v>
      </c>
      <c r="H16" s="93">
        <v>20535</v>
      </c>
      <c r="I16" s="282">
        <v>21453</v>
      </c>
      <c r="J16" s="375">
        <f t="shared" si="1"/>
        <v>-4.2791218011466867</v>
      </c>
    </row>
    <row r="17" spans="2:10" s="9" customFormat="1" x14ac:dyDescent="0.2">
      <c r="B17" s="32" t="s">
        <v>26</v>
      </c>
      <c r="C17" s="104" t="s">
        <v>261</v>
      </c>
      <c r="D17" s="20"/>
      <c r="E17" s="93">
        <v>11107</v>
      </c>
      <c r="F17" s="282">
        <v>7613</v>
      </c>
      <c r="G17" s="375">
        <f t="shared" si="0"/>
        <v>45.895179298568223</v>
      </c>
      <c r="H17" s="93">
        <v>55615</v>
      </c>
      <c r="I17" s="282">
        <v>57401</v>
      </c>
      <c r="J17" s="375">
        <f t="shared" si="1"/>
        <v>-3.111444051497358</v>
      </c>
    </row>
    <row r="18" spans="2:10" s="9" customFormat="1" x14ac:dyDescent="0.2">
      <c r="B18" s="32" t="s">
        <v>26</v>
      </c>
      <c r="C18" s="104" t="s">
        <v>262</v>
      </c>
      <c r="D18" s="20"/>
      <c r="E18" s="93">
        <v>923</v>
      </c>
      <c r="F18" s="282">
        <v>1032</v>
      </c>
      <c r="G18" s="375">
        <f t="shared" si="0"/>
        <v>-10.562015503875969</v>
      </c>
      <c r="H18" s="93">
        <v>10168</v>
      </c>
      <c r="I18" s="282">
        <v>10748</v>
      </c>
      <c r="J18" s="375">
        <f t="shared" si="1"/>
        <v>-5.396352809825089</v>
      </c>
    </row>
    <row r="19" spans="2:10" s="9" customFormat="1" x14ac:dyDescent="0.2">
      <c r="B19" s="32" t="s">
        <v>26</v>
      </c>
      <c r="C19" s="104" t="s">
        <v>263</v>
      </c>
      <c r="D19" s="20"/>
      <c r="E19" s="93">
        <v>2160</v>
      </c>
      <c r="F19" s="282">
        <v>9679</v>
      </c>
      <c r="G19" s="375">
        <f t="shared" si="0"/>
        <v>-77.683645004649236</v>
      </c>
      <c r="H19" s="93">
        <v>22108</v>
      </c>
      <c r="I19" s="282">
        <v>60667</v>
      </c>
      <c r="J19" s="375">
        <f t="shared" si="1"/>
        <v>-63.558441986582494</v>
      </c>
    </row>
    <row r="20" spans="2:10" s="9" customFormat="1" x14ac:dyDescent="0.2">
      <c r="B20" s="32" t="s">
        <v>26</v>
      </c>
      <c r="C20" s="104" t="s">
        <v>264</v>
      </c>
      <c r="D20" s="20"/>
      <c r="E20" s="93">
        <v>5888</v>
      </c>
      <c r="F20" s="282">
        <v>6421</v>
      </c>
      <c r="G20" s="375">
        <f t="shared" si="0"/>
        <v>-8.3008877121943669</v>
      </c>
      <c r="H20" s="93">
        <v>49214</v>
      </c>
      <c r="I20" s="282">
        <v>53004</v>
      </c>
      <c r="J20" s="375">
        <f t="shared" si="1"/>
        <v>-7.1504037431137277</v>
      </c>
    </row>
    <row r="21" spans="2:10" s="9" customFormat="1" x14ac:dyDescent="0.2">
      <c r="B21" s="32" t="s">
        <v>26</v>
      </c>
      <c r="C21" s="104" t="s">
        <v>265</v>
      </c>
      <c r="D21" s="20"/>
      <c r="E21" s="91">
        <v>12410</v>
      </c>
      <c r="F21" s="283">
        <v>13766</v>
      </c>
      <c r="G21" s="375">
        <f t="shared" si="0"/>
        <v>-9.8503559494406545</v>
      </c>
      <c r="H21" s="91">
        <v>95689</v>
      </c>
      <c r="I21" s="283">
        <v>122571</v>
      </c>
      <c r="J21" s="375">
        <f t="shared" si="1"/>
        <v>-21.931778316241207</v>
      </c>
    </row>
    <row r="22" spans="2:10" s="9" customFormat="1" x14ac:dyDescent="0.2">
      <c r="B22" s="32"/>
      <c r="C22" s="89"/>
      <c r="D22" s="20" t="s">
        <v>266</v>
      </c>
      <c r="E22" s="300">
        <v>2404</v>
      </c>
      <c r="F22" s="285">
        <v>3110</v>
      </c>
      <c r="G22" s="375">
        <f t="shared" si="0"/>
        <v>-22.700964630225087</v>
      </c>
      <c r="H22" s="300">
        <v>16074</v>
      </c>
      <c r="I22" s="285">
        <v>23619</v>
      </c>
      <c r="J22" s="375">
        <f t="shared" si="1"/>
        <v>-31.944620856090438</v>
      </c>
    </row>
    <row r="23" spans="2:10" s="9" customFormat="1" x14ac:dyDescent="0.2">
      <c r="B23" s="32"/>
      <c r="C23" s="89"/>
      <c r="D23" s="20" t="s">
        <v>267</v>
      </c>
      <c r="E23" s="300">
        <v>4067</v>
      </c>
      <c r="F23" s="285">
        <v>4199</v>
      </c>
      <c r="G23" s="375">
        <f t="shared" si="0"/>
        <v>-3.1436056203857987</v>
      </c>
      <c r="H23" s="300">
        <v>35154</v>
      </c>
      <c r="I23" s="285">
        <v>38794</v>
      </c>
      <c r="J23" s="375">
        <f t="shared" si="1"/>
        <v>-9.3828942619992688</v>
      </c>
    </row>
    <row r="24" spans="2:10" s="9" customFormat="1" x14ac:dyDescent="0.2">
      <c r="B24" s="32"/>
      <c r="C24" s="104" t="s">
        <v>268</v>
      </c>
      <c r="D24" s="20"/>
      <c r="E24" s="91"/>
      <c r="F24" s="283"/>
      <c r="G24" s="296"/>
      <c r="H24" s="91"/>
      <c r="I24" s="283"/>
      <c r="J24" s="296"/>
    </row>
    <row r="25" spans="2:10" s="9" customFormat="1" x14ac:dyDescent="0.2">
      <c r="B25" s="32" t="s">
        <v>26</v>
      </c>
      <c r="C25" s="89"/>
      <c r="D25" s="29" t="s">
        <v>269</v>
      </c>
      <c r="E25" s="93">
        <v>232</v>
      </c>
      <c r="F25" s="282">
        <v>160</v>
      </c>
      <c r="G25" s="375">
        <f t="shared" si="0"/>
        <v>45</v>
      </c>
      <c r="H25" s="93">
        <v>2102</v>
      </c>
      <c r="I25" s="282">
        <v>2205</v>
      </c>
      <c r="J25" s="375">
        <f t="shared" ref="J25:J33" si="2">IF(AND(I25&gt; 0,H25&gt;0,H25&lt;=I25*6),H25/I25*100-100,"-")</f>
        <v>-4.6712018140589606</v>
      </c>
    </row>
    <row r="26" spans="2:10" s="9" customFormat="1" x14ac:dyDescent="0.2">
      <c r="B26" s="32" t="s">
        <v>26</v>
      </c>
      <c r="C26" s="89"/>
      <c r="D26" s="20" t="s">
        <v>270</v>
      </c>
      <c r="E26" s="93">
        <v>2572</v>
      </c>
      <c r="F26" s="282">
        <v>2531</v>
      </c>
      <c r="G26" s="375">
        <f t="shared" ref="G26:G33" si="3">IF(AND(F26&gt; 0,E26&gt;0,E26&lt;=F26*6),E26/F26*100-100,"-")</f>
        <v>1.6199130778348376</v>
      </c>
      <c r="H26" s="93">
        <v>23092</v>
      </c>
      <c r="I26" s="282">
        <v>26601</v>
      </c>
      <c r="J26" s="375">
        <f t="shared" si="2"/>
        <v>-13.191233412277739</v>
      </c>
    </row>
    <row r="27" spans="2:10" s="9" customFormat="1" x14ac:dyDescent="0.2">
      <c r="B27" s="32" t="s">
        <v>26</v>
      </c>
      <c r="C27" s="89"/>
      <c r="D27" s="20" t="s">
        <v>271</v>
      </c>
      <c r="E27" s="93">
        <v>3174</v>
      </c>
      <c r="F27" s="282">
        <v>3435</v>
      </c>
      <c r="G27" s="375">
        <f t="shared" si="3"/>
        <v>-7.5982532751091725</v>
      </c>
      <c r="H27" s="93">
        <v>25820</v>
      </c>
      <c r="I27" s="282">
        <v>34718</v>
      </c>
      <c r="J27" s="375">
        <f t="shared" si="2"/>
        <v>-25.62935652975402</v>
      </c>
    </row>
    <row r="28" spans="2:10" s="9" customFormat="1" x14ac:dyDescent="0.2">
      <c r="B28" s="32" t="s">
        <v>26</v>
      </c>
      <c r="C28" s="89"/>
      <c r="D28" s="20" t="s">
        <v>272</v>
      </c>
      <c r="E28" s="93">
        <v>520</v>
      </c>
      <c r="F28" s="282">
        <v>572</v>
      </c>
      <c r="G28" s="375">
        <f t="shared" si="3"/>
        <v>-9.0909090909090935</v>
      </c>
      <c r="H28" s="93">
        <v>4348</v>
      </c>
      <c r="I28" s="282">
        <v>5469</v>
      </c>
      <c r="J28" s="375">
        <f t="shared" si="2"/>
        <v>-20.497348692631192</v>
      </c>
    </row>
    <row r="29" spans="2:10" s="9" customFormat="1" x14ac:dyDescent="0.2">
      <c r="B29" s="32" t="s">
        <v>26</v>
      </c>
      <c r="C29" s="104" t="s">
        <v>273</v>
      </c>
      <c r="D29" s="20"/>
      <c r="E29" s="91">
        <v>2667</v>
      </c>
      <c r="F29" s="283">
        <v>3023</v>
      </c>
      <c r="G29" s="375">
        <f t="shared" si="3"/>
        <v>-11.776381078398941</v>
      </c>
      <c r="H29" s="91">
        <v>25568</v>
      </c>
      <c r="I29" s="283">
        <v>27798</v>
      </c>
      <c r="J29" s="375">
        <f t="shared" si="2"/>
        <v>-8.0221598676163808</v>
      </c>
    </row>
    <row r="30" spans="2:10" s="9" customFormat="1" x14ac:dyDescent="0.2">
      <c r="B30" s="191"/>
      <c r="C30" s="89"/>
      <c r="D30" s="20" t="s">
        <v>274</v>
      </c>
      <c r="E30" s="300">
        <v>632</v>
      </c>
      <c r="F30" s="285">
        <v>794</v>
      </c>
      <c r="G30" s="375">
        <f t="shared" si="3"/>
        <v>-20.40302267002518</v>
      </c>
      <c r="H30" s="300">
        <v>6666</v>
      </c>
      <c r="I30" s="285">
        <v>7355</v>
      </c>
      <c r="J30" s="375">
        <f t="shared" si="2"/>
        <v>-9.367777022433728</v>
      </c>
    </row>
    <row r="31" spans="2:10" s="9" customFormat="1" x14ac:dyDescent="0.2">
      <c r="B31" s="191" t="s">
        <v>26</v>
      </c>
      <c r="C31" s="297" t="s">
        <v>275</v>
      </c>
      <c r="D31" s="295"/>
      <c r="E31" s="300">
        <v>5450</v>
      </c>
      <c r="F31" s="285">
        <v>7131</v>
      </c>
      <c r="G31" s="375">
        <f t="shared" si="3"/>
        <v>-23.573131398120879</v>
      </c>
      <c r="H31" s="300">
        <v>24829</v>
      </c>
      <c r="I31" s="285">
        <v>113783</v>
      </c>
      <c r="J31" s="375">
        <f t="shared" si="2"/>
        <v>-78.178638285156836</v>
      </c>
    </row>
    <row r="32" spans="2:10" s="9" customFormat="1" x14ac:dyDescent="0.2">
      <c r="B32" s="32" t="s">
        <v>26</v>
      </c>
      <c r="C32" s="297" t="s">
        <v>276</v>
      </c>
      <c r="D32" s="295"/>
      <c r="E32" s="91">
        <v>-877</v>
      </c>
      <c r="F32" s="283">
        <v>-203</v>
      </c>
      <c r="G32" s="375" t="str">
        <f t="shared" si="3"/>
        <v>-</v>
      </c>
      <c r="H32" s="91">
        <v>3258</v>
      </c>
      <c r="I32" s="283">
        <v>2902</v>
      </c>
      <c r="J32" s="375">
        <f t="shared" si="2"/>
        <v>12.26740179186767</v>
      </c>
    </row>
    <row r="33" spans="2:10" s="9" customFormat="1" x14ac:dyDescent="0.2">
      <c r="B33" s="307" t="s">
        <v>35</v>
      </c>
      <c r="C33" s="82" t="s">
        <v>277</v>
      </c>
      <c r="D33" s="192"/>
      <c r="E33" s="75">
        <f>E10+E11+E12+E14+E15+E16+E17+E18+E19+E20+E21+E25+E26+E27+E28+E29+E31+E32</f>
        <v>80928</v>
      </c>
      <c r="F33" s="75">
        <f>F10+F11+F12+F14+F15+F16+F17+F18+F19+F20+F21+F25+F26+F27+F28+F29+F31+F32</f>
        <v>86997</v>
      </c>
      <c r="G33" s="374">
        <f t="shared" si="3"/>
        <v>-6.9761026242284174</v>
      </c>
      <c r="H33" s="75">
        <f>H10+H11+H12+H14+H15+H16+H17+H18+H19+H20+H21+H25+H26+H27+H28+H29+H31+H32</f>
        <v>670860</v>
      </c>
      <c r="I33" s="75">
        <f>I10+I11+I12+I14+I15+I16+I17+I18+I19+I20+I21+I25+I26+I27+I28+I29+I31+I32</f>
        <v>841735</v>
      </c>
      <c r="J33" s="374">
        <f t="shared" si="2"/>
        <v>-20.300332052249232</v>
      </c>
    </row>
    <row r="34" spans="2:10" s="9" customFormat="1" ht="6.75" customHeight="1" x14ac:dyDescent="0.2">
      <c r="E34" s="198"/>
      <c r="F34" s="310"/>
      <c r="H34" s="198"/>
      <c r="I34" s="198"/>
      <c r="J34" s="198"/>
    </row>
    <row r="35" spans="2:10" x14ac:dyDescent="0.2">
      <c r="B35" s="464"/>
      <c r="C35" s="464"/>
      <c r="D35" s="464"/>
      <c r="E35" s="467"/>
      <c r="F35" s="463"/>
      <c r="G35" s="463"/>
      <c r="H35" s="467"/>
      <c r="I35" s="466"/>
      <c r="J35" s="131"/>
    </row>
    <row r="36" spans="2:10" x14ac:dyDescent="0.2">
      <c r="B36" s="463"/>
      <c r="E36" s="465"/>
      <c r="H36" s="466"/>
      <c r="I36" s="131"/>
      <c r="J36" s="131"/>
    </row>
    <row r="37" spans="2:10" x14ac:dyDescent="0.2">
      <c r="B37" s="463"/>
      <c r="E37" s="465"/>
      <c r="H37" s="466"/>
      <c r="I37" s="131"/>
      <c r="J37" s="131"/>
    </row>
    <row r="38" spans="2:10" x14ac:dyDescent="0.2">
      <c r="B38" s="463"/>
      <c r="E38" s="465"/>
      <c r="H38" s="466"/>
      <c r="I38" s="131"/>
      <c r="J38" s="131"/>
    </row>
    <row r="39" spans="2:10" ht="12.75" customHeight="1" x14ac:dyDescent="0.2">
      <c r="B39" s="463"/>
      <c r="E39" s="465"/>
      <c r="H39" s="466"/>
      <c r="I39" s="131"/>
      <c r="J39" s="131"/>
    </row>
    <row r="40" spans="2:10" ht="12.75" customHeight="1" x14ac:dyDescent="0.2">
      <c r="B40" s="463"/>
      <c r="E40" s="465"/>
      <c r="H40" s="466"/>
      <c r="I40" s="131"/>
      <c r="J40" s="131"/>
    </row>
    <row r="41" spans="2:10" hidden="1" x14ac:dyDescent="0.2"/>
  </sheetData>
  <phoneticPr fontId="0" type="noConversion"/>
  <hyperlinks>
    <hyperlink ref="J1" location="Inhalt!F34" display="Inhalt!F34"/>
  </hyperlinks>
  <printOptions horizontalCentered="1"/>
  <pageMargins left="0.19685039370078741" right="0.19685039370078741" top="0.94488188976377963" bottom="0" header="0.51181102300000003" footer="0.51181102300000003"/>
  <pageSetup paperSize="9" orientation="landscape" horizontalDpi="300" verticalDpi="300" r:id="rId1"/>
  <headerFooter alignWithMargins="0">
    <oddHeader>&amp;C&amp;"Helv,Fett"&amp;11Bundesamt für Wirtschaft und Ausfuhrkontrolle&amp;12
Mineralöldaten für die Bundesrepublik Deutschland&amp;LEndgültige Daten&amp;R14.6.2021</oddHead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B1:H32"/>
  <sheetViews>
    <sheetView showRowColHeaders="0" zoomScale="90" workbookViewId="0">
      <selection activeCell="G27" sqref="G27"/>
    </sheetView>
  </sheetViews>
  <sheetFormatPr baseColWidth="10" defaultColWidth="0" defaultRowHeight="12.75" zeroHeight="1" x14ac:dyDescent="0.2"/>
  <cols>
    <col min="1" max="1" width="2.7109375" style="314" customWidth="1"/>
    <col min="2" max="2" width="3.5703125" style="314" customWidth="1"/>
    <col min="3" max="3" width="35.7109375" style="314" customWidth="1"/>
    <col min="4" max="4" width="17.5703125" style="314" customWidth="1"/>
    <col min="5" max="8" width="16.5703125" style="314" customWidth="1"/>
    <col min="9" max="10" width="11.42578125" style="314" customWidth="1"/>
    <col min="11" max="16384" width="0" style="314" hidden="1"/>
  </cols>
  <sheetData>
    <row r="1" spans="2:8" ht="15.75" x14ac:dyDescent="0.25">
      <c r="B1" s="515" t="s">
        <v>372</v>
      </c>
      <c r="C1" s="311"/>
      <c r="D1" s="312"/>
      <c r="E1" s="312"/>
      <c r="F1" s="312"/>
      <c r="G1" s="313"/>
      <c r="H1" s="477" t="str">
        <f>INDEX(rP1.Inhalte,22,1)</f>
        <v>zurück zum Inhaltsverzeichnis</v>
      </c>
    </row>
    <row r="2" spans="2:8" ht="15.75" x14ac:dyDescent="0.25">
      <c r="B2" s="315"/>
      <c r="C2" s="316"/>
      <c r="E2" s="317"/>
      <c r="G2" s="318"/>
    </row>
    <row r="3" spans="2:8" x14ac:dyDescent="0.2">
      <c r="B3" s="475" t="s">
        <v>278</v>
      </c>
      <c r="C3" s="315"/>
      <c r="H3" s="319" t="s">
        <v>7</v>
      </c>
    </row>
    <row r="4" spans="2:8" ht="7.5" customHeight="1" x14ac:dyDescent="0.2">
      <c r="B4" s="315"/>
      <c r="C4" s="320"/>
      <c r="D4" s="321"/>
      <c r="E4" s="321"/>
      <c r="F4" s="321"/>
      <c r="G4" s="321"/>
    </row>
    <row r="5" spans="2:8" x14ac:dyDescent="0.2">
      <c r="B5" s="322"/>
      <c r="C5" s="323"/>
      <c r="D5" s="324" t="s">
        <v>213</v>
      </c>
      <c r="E5" s="324" t="s">
        <v>214</v>
      </c>
      <c r="F5" s="325"/>
      <c r="G5" s="325"/>
      <c r="H5" s="324"/>
    </row>
    <row r="6" spans="2:8" x14ac:dyDescent="0.2">
      <c r="B6" s="326"/>
      <c r="C6" s="327"/>
      <c r="D6" s="328" t="s">
        <v>215</v>
      </c>
      <c r="E6" s="328" t="s">
        <v>90</v>
      </c>
      <c r="F6" s="328" t="s">
        <v>216</v>
      </c>
      <c r="G6" s="328" t="s">
        <v>217</v>
      </c>
      <c r="H6" s="328" t="s">
        <v>218</v>
      </c>
    </row>
    <row r="7" spans="2:8" x14ac:dyDescent="0.2">
      <c r="B7" s="326"/>
      <c r="C7" s="327"/>
      <c r="D7" s="328" t="s">
        <v>219</v>
      </c>
      <c r="E7" s="328" t="s">
        <v>220</v>
      </c>
      <c r="F7" s="328"/>
      <c r="G7" s="328"/>
      <c r="H7" s="328" t="s">
        <v>221</v>
      </c>
    </row>
    <row r="8" spans="2:8" x14ac:dyDescent="0.2">
      <c r="B8" s="326"/>
      <c r="C8" s="327" t="s">
        <v>222</v>
      </c>
      <c r="D8" s="329" t="s">
        <v>223</v>
      </c>
      <c r="E8" s="329" t="s">
        <v>224</v>
      </c>
      <c r="F8" s="329"/>
      <c r="G8" s="329"/>
      <c r="H8" s="329"/>
    </row>
    <row r="9" spans="2:8" x14ac:dyDescent="0.2">
      <c r="B9" s="330"/>
      <c r="C9" s="331"/>
      <c r="D9" s="332"/>
      <c r="E9" s="333" t="s">
        <v>101</v>
      </c>
      <c r="F9" s="333" t="s">
        <v>20</v>
      </c>
      <c r="G9" s="333" t="s">
        <v>21</v>
      </c>
      <c r="H9" s="333" t="s">
        <v>55</v>
      </c>
    </row>
    <row r="10" spans="2:8" x14ac:dyDescent="0.2">
      <c r="B10" s="334" t="s">
        <v>26</v>
      </c>
      <c r="C10" s="322" t="s">
        <v>225</v>
      </c>
      <c r="D10" s="325"/>
      <c r="E10" s="335">
        <v>427624</v>
      </c>
      <c r="F10" s="336"/>
      <c r="G10" s="336"/>
      <c r="H10" s="337">
        <v>222526</v>
      </c>
    </row>
    <row r="11" spans="2:8" x14ac:dyDescent="0.2">
      <c r="B11" s="328" t="s">
        <v>26</v>
      </c>
      <c r="C11" s="322" t="s">
        <v>226</v>
      </c>
      <c r="D11" s="399" t="s">
        <v>227</v>
      </c>
      <c r="E11" s="338">
        <v>15972</v>
      </c>
      <c r="F11" s="335">
        <v>103000</v>
      </c>
      <c r="G11" s="335">
        <v>290199</v>
      </c>
      <c r="H11" s="337">
        <v>8124</v>
      </c>
    </row>
    <row r="12" spans="2:8" x14ac:dyDescent="0.2">
      <c r="B12" s="328" t="s">
        <v>26</v>
      </c>
      <c r="C12" s="322" t="s">
        <v>228</v>
      </c>
      <c r="D12" s="339"/>
      <c r="E12" s="338">
        <v>15237</v>
      </c>
      <c r="F12" s="337"/>
      <c r="G12" s="337"/>
      <c r="H12" s="337">
        <v>1408</v>
      </c>
    </row>
    <row r="13" spans="2:8" x14ac:dyDescent="0.2">
      <c r="B13" s="340" t="s">
        <v>26</v>
      </c>
      <c r="C13" s="322" t="s">
        <v>229</v>
      </c>
      <c r="D13" s="400" t="s">
        <v>230</v>
      </c>
      <c r="E13" s="338">
        <v>164878</v>
      </c>
      <c r="F13" s="338">
        <v>41416</v>
      </c>
      <c r="G13" s="338">
        <v>89918</v>
      </c>
      <c r="H13" s="338">
        <v>96991</v>
      </c>
    </row>
    <row r="14" spans="2:8" x14ac:dyDescent="0.2">
      <c r="B14" s="328" t="s">
        <v>26</v>
      </c>
      <c r="C14" s="322" t="s">
        <v>231</v>
      </c>
      <c r="D14" s="401" t="s">
        <v>279</v>
      </c>
      <c r="E14" s="338">
        <v>168922</v>
      </c>
      <c r="F14" s="338">
        <v>87432</v>
      </c>
      <c r="G14" s="338">
        <v>178231</v>
      </c>
      <c r="H14" s="338">
        <v>55615</v>
      </c>
    </row>
    <row r="15" spans="2:8" x14ac:dyDescent="0.2">
      <c r="B15" s="328" t="s">
        <v>26</v>
      </c>
      <c r="C15" s="322" t="s">
        <v>233</v>
      </c>
      <c r="D15" s="386" t="s">
        <v>234</v>
      </c>
      <c r="E15" s="338">
        <v>28422</v>
      </c>
      <c r="F15" s="338">
        <v>227</v>
      </c>
      <c r="G15" s="338">
        <v>11260</v>
      </c>
      <c r="H15" s="338">
        <v>10168</v>
      </c>
    </row>
    <row r="16" spans="2:8" x14ac:dyDescent="0.2">
      <c r="B16" s="328" t="s">
        <v>26</v>
      </c>
      <c r="C16" s="322" t="s">
        <v>235</v>
      </c>
      <c r="D16" s="386" t="s">
        <v>236</v>
      </c>
      <c r="E16" s="338">
        <v>26125</v>
      </c>
      <c r="F16" s="338">
        <v>30607</v>
      </c>
      <c r="G16" s="338">
        <v>26562</v>
      </c>
      <c r="H16" s="338">
        <v>22108</v>
      </c>
    </row>
    <row r="17" spans="2:8" x14ac:dyDescent="0.2">
      <c r="B17" s="328" t="s">
        <v>26</v>
      </c>
      <c r="C17" s="322" t="s">
        <v>237</v>
      </c>
      <c r="D17" s="386" t="s">
        <v>238</v>
      </c>
      <c r="E17" s="338">
        <v>34972</v>
      </c>
      <c r="F17" s="341" t="s">
        <v>239</v>
      </c>
      <c r="G17" s="342"/>
      <c r="H17" s="338">
        <v>49214</v>
      </c>
    </row>
    <row r="18" spans="2:8" x14ac:dyDescent="0.2">
      <c r="B18" s="328" t="s">
        <v>26</v>
      </c>
      <c r="C18" s="396" t="s">
        <v>240</v>
      </c>
      <c r="D18" s="400" t="s">
        <v>241</v>
      </c>
      <c r="E18" s="338">
        <v>381405</v>
      </c>
      <c r="F18" s="338">
        <v>21823</v>
      </c>
      <c r="G18" s="338">
        <v>364167</v>
      </c>
      <c r="H18" s="338">
        <v>95689</v>
      </c>
    </row>
    <row r="19" spans="2:8" x14ac:dyDescent="0.2">
      <c r="B19" s="340" t="s">
        <v>26</v>
      </c>
      <c r="C19" s="322" t="s">
        <v>242</v>
      </c>
      <c r="D19" s="401" t="s">
        <v>243</v>
      </c>
      <c r="E19" s="338">
        <v>123204</v>
      </c>
      <c r="F19" s="338">
        <v>6089</v>
      </c>
      <c r="G19" s="338">
        <v>61410</v>
      </c>
      <c r="H19" s="338">
        <v>55362</v>
      </c>
    </row>
    <row r="20" spans="2:8" x14ac:dyDescent="0.2">
      <c r="B20" s="340" t="s">
        <v>26</v>
      </c>
      <c r="C20" s="325" t="s">
        <v>244</v>
      </c>
      <c r="D20" s="390" t="s">
        <v>236</v>
      </c>
      <c r="E20" s="335"/>
      <c r="F20" s="335"/>
      <c r="G20" s="335"/>
      <c r="H20" s="335"/>
    </row>
    <row r="21" spans="2:8" x14ac:dyDescent="0.2">
      <c r="B21" s="340"/>
      <c r="C21" s="343"/>
      <c r="D21" s="328" t="s">
        <v>245</v>
      </c>
      <c r="E21" s="335">
        <v>43406</v>
      </c>
      <c r="F21" s="335">
        <v>15401</v>
      </c>
      <c r="G21" s="335">
        <v>30923</v>
      </c>
      <c r="H21" s="335">
        <v>25568</v>
      </c>
    </row>
    <row r="22" spans="2:8" ht="5.0999999999999996" customHeight="1" x14ac:dyDescent="0.2">
      <c r="B22" s="340"/>
      <c r="C22" s="344"/>
      <c r="D22" s="329"/>
      <c r="E22" s="337"/>
      <c r="F22" s="337"/>
      <c r="G22" s="337"/>
      <c r="H22" s="337"/>
    </row>
    <row r="23" spans="2:8" x14ac:dyDescent="0.2">
      <c r="B23" s="340" t="s">
        <v>26</v>
      </c>
      <c r="C23" s="322" t="s">
        <v>246</v>
      </c>
      <c r="D23" s="391" t="s">
        <v>247</v>
      </c>
      <c r="E23" s="336">
        <v>448337</v>
      </c>
      <c r="F23" s="336">
        <v>399597</v>
      </c>
      <c r="G23" s="336">
        <v>187450</v>
      </c>
      <c r="H23" s="336">
        <v>24829</v>
      </c>
    </row>
    <row r="24" spans="2:8" x14ac:dyDescent="0.2">
      <c r="B24" s="340" t="s">
        <v>26</v>
      </c>
      <c r="C24" s="345" t="s">
        <v>248</v>
      </c>
      <c r="D24" s="333" t="s">
        <v>249</v>
      </c>
      <c r="E24" s="336">
        <v>91236</v>
      </c>
      <c r="F24" s="341" t="s">
        <v>250</v>
      </c>
      <c r="G24" s="342"/>
      <c r="H24" s="336">
        <v>3258</v>
      </c>
    </row>
    <row r="25" spans="2:8" x14ac:dyDescent="0.2">
      <c r="B25" s="346" t="s">
        <v>35</v>
      </c>
      <c r="C25" s="347" t="s">
        <v>211</v>
      </c>
      <c r="D25" s="348" t="s">
        <v>251</v>
      </c>
      <c r="E25" s="349">
        <f>SUM(E10:E24)</f>
        <v>1969740</v>
      </c>
      <c r="F25" s="349">
        <f>SUM(F10:F24)</f>
        <v>705592</v>
      </c>
      <c r="G25" s="349">
        <f>SUM(G10:G24)</f>
        <v>1240120</v>
      </c>
      <c r="H25" s="349">
        <f>SUM(H10:H24)</f>
        <v>670860</v>
      </c>
    </row>
    <row r="26" spans="2:8" x14ac:dyDescent="0.2">
      <c r="B26" s="332" t="s">
        <v>49</v>
      </c>
      <c r="C26" s="345" t="s">
        <v>252</v>
      </c>
      <c r="D26" s="350" t="s">
        <v>251</v>
      </c>
      <c r="E26" s="338">
        <v>1083993</v>
      </c>
      <c r="F26" s="351"/>
      <c r="G26" s="351"/>
      <c r="H26" s="351"/>
    </row>
    <row r="27" spans="2:8" x14ac:dyDescent="0.2">
      <c r="B27" s="352" t="s">
        <v>35</v>
      </c>
      <c r="C27" s="347" t="s">
        <v>253</v>
      </c>
      <c r="D27" s="348" t="s">
        <v>251</v>
      </c>
      <c r="E27" s="349">
        <f>E25-E26</f>
        <v>885747</v>
      </c>
      <c r="F27" s="351"/>
      <c r="G27" s="351"/>
      <c r="H27" s="351"/>
    </row>
    <row r="28" spans="2:8" x14ac:dyDescent="0.2"/>
    <row r="29" spans="2:8" x14ac:dyDescent="0.2"/>
    <row r="30" spans="2:8" x14ac:dyDescent="0.2"/>
    <row r="31" spans="2:8" x14ac:dyDescent="0.2"/>
    <row r="32" spans="2:8" x14ac:dyDescent="0.2"/>
  </sheetData>
  <phoneticPr fontId="0" type="noConversion"/>
  <hyperlinks>
    <hyperlink ref="H1" location="Inhalt!F35" display="Inhalt!F35"/>
  </hyperlinks>
  <printOptions horizontalCentered="1"/>
  <pageMargins left="0.19685039370078741" right="0.19685039370078741" top="1.1200000000000001" bottom="0" header="0.51181102300000003" footer="0.51181102300000003"/>
  <pageSetup paperSize="9" orientation="landscape" horizontalDpi="300" verticalDpi="300" r:id="rId1"/>
  <headerFooter alignWithMargins="0">
    <oddHeader>&amp;C&amp;"Helv,Fett"&amp;11Bundesamt für Wirtschaft und Ausfuhrkontrolle&amp;12
Mineralöldaten für die Bundesrepublik Deutschland&amp;LEndgültige Daten&amp;R14.6.2021</oddHead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K11:O35"/>
  <sheetViews>
    <sheetView workbookViewId="0">
      <selection activeCell="O42" sqref="O42"/>
    </sheetView>
  </sheetViews>
  <sheetFormatPr baseColWidth="10" defaultRowHeight="12.75" x14ac:dyDescent="0.2"/>
  <cols>
    <col min="1" max="10" width="1.7109375" customWidth="1"/>
    <col min="11" max="11" width="71.42578125" customWidth="1"/>
    <col min="12" max="12" width="43.42578125" bestFit="1" customWidth="1"/>
    <col min="13" max="13" width="65.5703125" bestFit="1" customWidth="1"/>
  </cols>
  <sheetData>
    <row r="11" spans="11:15" x14ac:dyDescent="0.2">
      <c r="K11" t="s">
        <v>338</v>
      </c>
      <c r="L11" t="s">
        <v>349</v>
      </c>
      <c r="M11" t="s">
        <v>344</v>
      </c>
      <c r="N11" t="s">
        <v>345</v>
      </c>
      <c r="O11" t="s">
        <v>348</v>
      </c>
    </row>
    <row r="13" spans="11:15" ht="14.25" x14ac:dyDescent="0.25">
      <c r="K13" t="s">
        <v>321</v>
      </c>
      <c r="L13" t="s">
        <v>299</v>
      </c>
      <c r="M13" t="s">
        <v>343</v>
      </c>
      <c r="N13" s="488" t="s">
        <v>346</v>
      </c>
      <c r="O13" t="s">
        <v>1</v>
      </c>
    </row>
    <row r="14" spans="11:15" x14ac:dyDescent="0.2">
      <c r="K14" t="s">
        <v>322</v>
      </c>
      <c r="L14" t="s">
        <v>345</v>
      </c>
      <c r="O14" t="s">
        <v>2</v>
      </c>
    </row>
    <row r="15" spans="11:15" x14ac:dyDescent="0.2">
      <c r="K15" t="s">
        <v>323</v>
      </c>
      <c r="O15" t="s">
        <v>347</v>
      </c>
    </row>
    <row r="16" spans="11:15" x14ac:dyDescent="0.2">
      <c r="K16" t="s">
        <v>324</v>
      </c>
      <c r="O16" t="str">
        <f>"Monat: " &amp; 'Tab 1'!B1</f>
        <v>Monat: Oktober 2020</v>
      </c>
    </row>
    <row r="17" spans="11:15" x14ac:dyDescent="0.2">
      <c r="K17" t="s">
        <v>325</v>
      </c>
      <c r="O17" t="s">
        <v>296</v>
      </c>
    </row>
    <row r="18" spans="11:15" x14ac:dyDescent="0.2">
      <c r="K18" t="s">
        <v>326</v>
      </c>
      <c r="O18" t="s">
        <v>281</v>
      </c>
    </row>
    <row r="19" spans="11:15" x14ac:dyDescent="0.2">
      <c r="K19" t="s">
        <v>336</v>
      </c>
      <c r="O19" t="s">
        <v>282</v>
      </c>
    </row>
    <row r="20" spans="11:15" x14ac:dyDescent="0.2">
      <c r="K20" t="s">
        <v>327</v>
      </c>
      <c r="O20" t="s">
        <v>283</v>
      </c>
    </row>
    <row r="21" spans="11:15" x14ac:dyDescent="0.2">
      <c r="K21" t="s">
        <v>340</v>
      </c>
      <c r="O21" t="s">
        <v>350</v>
      </c>
    </row>
    <row r="22" spans="11:15" x14ac:dyDescent="0.2">
      <c r="K22" t="s">
        <v>328</v>
      </c>
      <c r="O22" t="s">
        <v>1</v>
      </c>
    </row>
    <row r="23" spans="11:15" x14ac:dyDescent="0.2">
      <c r="K23" t="s">
        <v>329</v>
      </c>
      <c r="O23" t="s">
        <v>4</v>
      </c>
    </row>
    <row r="24" spans="11:15" x14ac:dyDescent="0.2">
      <c r="K24" t="s">
        <v>330</v>
      </c>
    </row>
    <row r="25" spans="11:15" x14ac:dyDescent="0.2">
      <c r="K25" t="s">
        <v>331</v>
      </c>
    </row>
    <row r="26" spans="11:15" x14ac:dyDescent="0.2">
      <c r="K26" t="s">
        <v>328</v>
      </c>
    </row>
    <row r="27" spans="11:15" x14ac:dyDescent="0.2">
      <c r="K27" t="s">
        <v>332</v>
      </c>
    </row>
    <row r="28" spans="11:15" x14ac:dyDescent="0.2">
      <c r="K28" t="s">
        <v>341</v>
      </c>
    </row>
    <row r="29" spans="11:15" x14ac:dyDescent="0.2">
      <c r="K29" t="s">
        <v>333</v>
      </c>
    </row>
    <row r="30" spans="11:15" x14ac:dyDescent="0.2">
      <c r="K30" t="s">
        <v>364</v>
      </c>
    </row>
    <row r="31" spans="11:15" x14ac:dyDescent="0.2">
      <c r="K31" t="s">
        <v>334</v>
      </c>
    </row>
    <row r="32" spans="11:15" x14ac:dyDescent="0.2">
      <c r="K32" t="s">
        <v>335</v>
      </c>
    </row>
    <row r="33" spans="11:11" x14ac:dyDescent="0.2">
      <c r="K33" t="s">
        <v>342</v>
      </c>
    </row>
    <row r="34" spans="11:11" x14ac:dyDescent="0.2">
      <c r="K34" t="s">
        <v>337</v>
      </c>
    </row>
    <row r="35" spans="11:11" x14ac:dyDescent="0.2">
      <c r="K35" t="s">
        <v>339</v>
      </c>
    </row>
  </sheetData>
  <pageMargins left="0.7" right="0.7" top="0.78740157499999996" bottom="0.78740157499999996" header="0.3" footer="0.3"/>
  <pageSetup paperSize="9" orientation="portrait" r:id="rId1"/>
  <headerFooter>
    <oddHeader>&amp;R14.6.2021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B1:N30"/>
  <sheetViews>
    <sheetView showRowColHeaders="0" zoomScale="94" workbookViewId="0">
      <selection activeCell="B1" sqref="B1"/>
    </sheetView>
  </sheetViews>
  <sheetFormatPr baseColWidth="10" defaultColWidth="0" defaultRowHeight="12.75" zeroHeight="1" x14ac:dyDescent="0.2"/>
  <cols>
    <col min="1" max="1" width="2.7109375" style="9" customWidth="1"/>
    <col min="2" max="2" width="3.5703125" style="9" customWidth="1"/>
    <col min="3" max="3" width="6" style="9" customWidth="1"/>
    <col min="4" max="4" width="27.140625" style="9" customWidth="1"/>
    <col min="5" max="5" width="3" style="9" customWidth="1"/>
    <col min="6" max="11" width="12.5703125" style="9" customWidth="1"/>
    <col min="12" max="12" width="2.140625" style="9" customWidth="1"/>
    <col min="13" max="16384" width="0" style="9" hidden="1"/>
  </cols>
  <sheetData>
    <row r="1" spans="2:14" ht="30" customHeight="1" x14ac:dyDescent="0.25">
      <c r="B1" s="354" t="s">
        <v>371</v>
      </c>
      <c r="C1" s="5"/>
      <c r="D1" s="6"/>
      <c r="E1" s="6"/>
      <c r="F1" s="6"/>
      <c r="G1" s="7"/>
      <c r="H1" s="6"/>
      <c r="I1" s="6"/>
      <c r="J1" s="6"/>
      <c r="K1" s="476" t="str">
        <f>INDEX(rP1.Inhalte,22,1)</f>
        <v>zurück zum Inhaltsverzeichnis</v>
      </c>
      <c r="M1"/>
      <c r="N1"/>
    </row>
    <row r="2" spans="2:14" ht="12.75" customHeight="1" x14ac:dyDescent="0.25">
      <c r="B2" s="10"/>
      <c r="C2" s="11"/>
      <c r="G2" s="12"/>
      <c r="I2" s="13"/>
      <c r="K2" s="14"/>
    </row>
    <row r="3" spans="2:14" x14ac:dyDescent="0.2">
      <c r="B3" s="15" t="s">
        <v>6</v>
      </c>
      <c r="C3" s="15"/>
      <c r="K3" s="16" t="s">
        <v>7</v>
      </c>
    </row>
    <row r="4" spans="2:14" ht="7.5" customHeight="1" x14ac:dyDescent="0.2">
      <c r="B4" s="10"/>
      <c r="C4" s="17"/>
      <c r="D4" s="17"/>
      <c r="E4" s="17"/>
      <c r="F4" s="18"/>
      <c r="G4" s="18"/>
      <c r="H4" s="18"/>
      <c r="I4" s="18"/>
      <c r="J4" s="18"/>
      <c r="K4" s="18"/>
    </row>
    <row r="5" spans="2:14" x14ac:dyDescent="0.2">
      <c r="B5" s="19"/>
      <c r="C5" s="20"/>
      <c r="D5" s="20"/>
      <c r="E5" s="21"/>
      <c r="F5" s="22" t="s">
        <v>0</v>
      </c>
      <c r="G5" s="23" t="s">
        <v>0</v>
      </c>
      <c r="H5" s="24" t="s">
        <v>0</v>
      </c>
      <c r="I5" s="25" t="s">
        <v>8</v>
      </c>
      <c r="J5" s="26"/>
      <c r="K5" s="27"/>
    </row>
    <row r="6" spans="2:14" x14ac:dyDescent="0.2">
      <c r="B6" s="28"/>
      <c r="C6" s="29"/>
      <c r="D6" s="29" t="s">
        <v>9</v>
      </c>
      <c r="E6" s="30" t="s">
        <v>0</v>
      </c>
      <c r="F6" s="31" t="s">
        <v>10</v>
      </c>
      <c r="G6" s="32" t="s">
        <v>10</v>
      </c>
      <c r="H6" s="33" t="s">
        <v>11</v>
      </c>
      <c r="I6" s="22" t="s">
        <v>12</v>
      </c>
      <c r="J6" s="32" t="s">
        <v>12</v>
      </c>
      <c r="K6" s="33" t="s">
        <v>11</v>
      </c>
    </row>
    <row r="7" spans="2:14" x14ac:dyDescent="0.2">
      <c r="B7" s="28"/>
      <c r="C7" s="29"/>
      <c r="D7" s="29"/>
      <c r="E7" s="30"/>
      <c r="F7" s="31" t="s">
        <v>0</v>
      </c>
      <c r="G7" s="32" t="s">
        <v>13</v>
      </c>
      <c r="H7" s="33" t="s">
        <v>14</v>
      </c>
      <c r="I7" s="31" t="s">
        <v>15</v>
      </c>
      <c r="J7" s="32" t="s">
        <v>15</v>
      </c>
      <c r="K7" s="33" t="s">
        <v>16</v>
      </c>
    </row>
    <row r="8" spans="2:14" x14ac:dyDescent="0.2">
      <c r="B8" s="28" t="s">
        <v>17</v>
      </c>
      <c r="C8" s="29"/>
      <c r="D8" s="29"/>
      <c r="E8" s="30"/>
      <c r="F8" s="34" t="s">
        <v>0</v>
      </c>
      <c r="G8" s="32"/>
      <c r="H8" s="33" t="s">
        <v>18</v>
      </c>
      <c r="I8" s="34" t="s">
        <v>0</v>
      </c>
      <c r="J8" s="32" t="s">
        <v>13</v>
      </c>
      <c r="K8" s="33" t="s">
        <v>18</v>
      </c>
    </row>
    <row r="9" spans="2:14" x14ac:dyDescent="0.2">
      <c r="B9" s="35"/>
      <c r="C9" s="17"/>
      <c r="D9" s="17"/>
      <c r="E9" s="36"/>
      <c r="F9" s="37" t="s">
        <v>19</v>
      </c>
      <c r="G9" s="38" t="s">
        <v>20</v>
      </c>
      <c r="H9" s="39" t="s">
        <v>21</v>
      </c>
      <c r="I9" s="37" t="s">
        <v>22</v>
      </c>
      <c r="J9" s="38" t="s">
        <v>23</v>
      </c>
      <c r="K9" s="39" t="s">
        <v>24</v>
      </c>
    </row>
    <row r="10" spans="2:14" x14ac:dyDescent="0.2">
      <c r="B10" s="40"/>
      <c r="C10" s="10" t="s">
        <v>25</v>
      </c>
      <c r="D10" s="10"/>
      <c r="E10" s="40"/>
      <c r="F10" s="10"/>
      <c r="G10" s="40"/>
      <c r="H10" s="40"/>
      <c r="I10" s="10"/>
      <c r="J10" s="40"/>
      <c r="K10" s="40"/>
    </row>
    <row r="11" spans="2:14" x14ac:dyDescent="0.2">
      <c r="B11" s="41" t="s">
        <v>26</v>
      </c>
      <c r="C11" s="10"/>
      <c r="D11" s="42" t="s">
        <v>27</v>
      </c>
      <c r="E11" s="43">
        <v>1</v>
      </c>
      <c r="F11" s="360">
        <v>871</v>
      </c>
      <c r="G11" s="44">
        <v>818</v>
      </c>
      <c r="H11" s="355">
        <f>IF(AND(G11&gt; 0,F11&gt;0,F11&lt;=G11*6),F11/G11*100-100,"-")</f>
        <v>6.4792176039119909</v>
      </c>
      <c r="I11" s="360">
        <v>9163</v>
      </c>
      <c r="J11" s="44">
        <v>7073</v>
      </c>
      <c r="K11" s="355">
        <f t="shared" ref="K11:K23" si="0">IF(AND(J11&gt; 0,I11&gt;0,I11&lt;=J11*6),I11/J11*100-100,"-")</f>
        <v>29.548989113530325</v>
      </c>
    </row>
    <row r="12" spans="2:14" x14ac:dyDescent="0.2">
      <c r="B12" s="41" t="s">
        <v>26</v>
      </c>
      <c r="C12" s="10"/>
      <c r="D12" s="42" t="s">
        <v>28</v>
      </c>
      <c r="E12" s="43">
        <v>2</v>
      </c>
      <c r="F12" s="360">
        <v>96254</v>
      </c>
      <c r="G12" s="44">
        <v>89839</v>
      </c>
      <c r="H12" s="355">
        <f>IF(AND(G12&gt; 0,F12&gt;0,F12&lt;=G12*6),F12/G12*100-100,"-")</f>
        <v>7.1405514308930549</v>
      </c>
      <c r="I12" s="360">
        <v>896080</v>
      </c>
      <c r="J12" s="44">
        <v>872009</v>
      </c>
      <c r="K12" s="355">
        <f t="shared" si="0"/>
        <v>2.7604072893742995</v>
      </c>
    </row>
    <row r="13" spans="2:14" x14ac:dyDescent="0.2">
      <c r="B13" s="41" t="s">
        <v>26</v>
      </c>
      <c r="C13" s="10"/>
      <c r="D13" s="42" t="s">
        <v>29</v>
      </c>
      <c r="E13" s="43">
        <v>3</v>
      </c>
      <c r="F13" s="360">
        <v>7026</v>
      </c>
      <c r="G13" s="44">
        <v>6368</v>
      </c>
      <c r="H13" s="355">
        <f t="shared" ref="H13:H23" si="1">IF(AND(G13&gt; 0,F13&gt;0,F13&lt;=G13*6),F13/G13*100-100,"-")</f>
        <v>10.332914572864311</v>
      </c>
      <c r="I13" s="360">
        <v>69655</v>
      </c>
      <c r="J13" s="44">
        <v>78662</v>
      </c>
      <c r="K13" s="355">
        <f t="shared" si="0"/>
        <v>-11.450255523632762</v>
      </c>
    </row>
    <row r="14" spans="2:14" x14ac:dyDescent="0.2">
      <c r="B14" s="41" t="s">
        <v>26</v>
      </c>
      <c r="C14" s="10"/>
      <c r="D14" s="42" t="s">
        <v>30</v>
      </c>
      <c r="E14" s="43">
        <v>4</v>
      </c>
      <c r="F14" s="360">
        <v>10779</v>
      </c>
      <c r="G14" s="44">
        <v>11696</v>
      </c>
      <c r="H14" s="355">
        <f t="shared" si="1"/>
        <v>-7.8402872777017762</v>
      </c>
      <c r="I14" s="360">
        <v>108219</v>
      </c>
      <c r="J14" s="44">
        <v>128998</v>
      </c>
      <c r="K14" s="355">
        <f t="shared" si="0"/>
        <v>-16.108001674444566</v>
      </c>
    </row>
    <row r="15" spans="2:14" x14ac:dyDescent="0.2">
      <c r="B15" s="41" t="s">
        <v>26</v>
      </c>
      <c r="C15" s="10"/>
      <c r="D15" s="42" t="s">
        <v>31</v>
      </c>
      <c r="E15" s="43">
        <v>5</v>
      </c>
      <c r="F15" s="360">
        <v>29811</v>
      </c>
      <c r="G15" s="44">
        <v>36713</v>
      </c>
      <c r="H15" s="355">
        <f t="shared" si="1"/>
        <v>-18.799880151444995</v>
      </c>
      <c r="I15" s="360">
        <v>323921</v>
      </c>
      <c r="J15" s="44">
        <v>366021</v>
      </c>
      <c r="K15" s="355">
        <f t="shared" si="0"/>
        <v>-11.50207228546995</v>
      </c>
    </row>
    <row r="16" spans="2:14" x14ac:dyDescent="0.2">
      <c r="B16" s="41" t="s">
        <v>26</v>
      </c>
      <c r="C16" s="10"/>
      <c r="D16" s="42" t="s">
        <v>32</v>
      </c>
      <c r="E16" s="43">
        <v>6</v>
      </c>
      <c r="F16" s="360">
        <v>0</v>
      </c>
      <c r="G16" s="44">
        <v>0</v>
      </c>
      <c r="H16" s="355" t="str">
        <f t="shared" si="1"/>
        <v>-</v>
      </c>
      <c r="I16" s="360">
        <v>0</v>
      </c>
      <c r="J16" s="44">
        <v>0</v>
      </c>
      <c r="K16" s="355" t="str">
        <f t="shared" si="0"/>
        <v>-</v>
      </c>
    </row>
    <row r="17" spans="2:11" x14ac:dyDescent="0.2">
      <c r="B17" s="41" t="s">
        <v>26</v>
      </c>
      <c r="C17" s="10"/>
      <c r="D17" s="42" t="s">
        <v>33</v>
      </c>
      <c r="E17" s="43">
        <v>7</v>
      </c>
      <c r="F17" s="360">
        <v>11132</v>
      </c>
      <c r="G17" s="44">
        <v>15738</v>
      </c>
      <c r="H17" s="355">
        <f t="shared" si="1"/>
        <v>-29.266742915237003</v>
      </c>
      <c r="I17" s="360">
        <v>136362</v>
      </c>
      <c r="J17" s="44">
        <v>120097</v>
      </c>
      <c r="K17" s="355">
        <f t="shared" si="0"/>
        <v>13.543219231121512</v>
      </c>
    </row>
    <row r="18" spans="2:11" x14ac:dyDescent="0.2">
      <c r="B18" s="41" t="s">
        <v>26</v>
      </c>
      <c r="C18" s="10"/>
      <c r="D18" s="42" t="s">
        <v>34</v>
      </c>
      <c r="E18" s="43">
        <v>8</v>
      </c>
      <c r="F18" s="360">
        <v>3273</v>
      </c>
      <c r="G18" s="44">
        <v>3048</v>
      </c>
      <c r="H18" s="355">
        <f t="shared" si="1"/>
        <v>7.3818897637795402</v>
      </c>
      <c r="I18" s="360">
        <v>32199</v>
      </c>
      <c r="J18" s="44">
        <v>35688</v>
      </c>
      <c r="K18" s="355">
        <f t="shared" si="0"/>
        <v>-9.7763954270343021</v>
      </c>
    </row>
    <row r="19" spans="2:11" s="51" customFormat="1" ht="13.5" thickBot="1" x14ac:dyDescent="0.25">
      <c r="B19" s="47" t="s">
        <v>35</v>
      </c>
      <c r="C19" s="48" t="s">
        <v>36</v>
      </c>
      <c r="D19" s="48"/>
      <c r="E19" s="49">
        <v>9</v>
      </c>
      <c r="F19" s="50">
        <f>SUM(F11:F18)</f>
        <v>159146</v>
      </c>
      <c r="G19" s="50">
        <f>SUM(G11:G18)</f>
        <v>164220</v>
      </c>
      <c r="H19" s="384">
        <f t="shared" si="1"/>
        <v>-3.0897576421873083</v>
      </c>
      <c r="I19" s="50">
        <f>SUM(I11:I18)</f>
        <v>1575599</v>
      </c>
      <c r="J19" s="50">
        <f>SUM(J11:J18)</f>
        <v>1608548</v>
      </c>
      <c r="K19" s="384">
        <f t="shared" si="0"/>
        <v>-2.0483690881465719</v>
      </c>
    </row>
    <row r="20" spans="2:11" ht="13.5" thickTop="1" x14ac:dyDescent="0.2">
      <c r="B20" s="40"/>
      <c r="C20" s="10" t="s">
        <v>37</v>
      </c>
      <c r="D20" s="10"/>
      <c r="E20" s="40"/>
      <c r="F20" s="52"/>
      <c r="G20" s="53" t="s">
        <v>0</v>
      </c>
      <c r="H20" s="356"/>
      <c r="I20" s="52"/>
      <c r="J20" s="53" t="s">
        <v>0</v>
      </c>
      <c r="K20" s="356"/>
    </row>
    <row r="21" spans="2:11" x14ac:dyDescent="0.2">
      <c r="B21" s="40"/>
      <c r="C21" s="54"/>
      <c r="D21" s="54" t="s">
        <v>38</v>
      </c>
      <c r="E21" s="55">
        <v>10</v>
      </c>
      <c r="F21" s="56">
        <v>792</v>
      </c>
      <c r="G21" s="57">
        <v>908</v>
      </c>
      <c r="H21" s="355">
        <f t="shared" si="1"/>
        <v>-12.775330396475766</v>
      </c>
      <c r="I21" s="56">
        <v>7947</v>
      </c>
      <c r="J21" s="57">
        <v>9788</v>
      </c>
      <c r="K21" s="355">
        <f t="shared" si="0"/>
        <v>-18.808745402533717</v>
      </c>
    </row>
    <row r="22" spans="2:11" x14ac:dyDescent="0.2">
      <c r="B22" s="40"/>
      <c r="C22" s="19" t="s">
        <v>39</v>
      </c>
      <c r="D22" s="58"/>
      <c r="E22" s="59"/>
      <c r="F22" s="60"/>
      <c r="G22" s="61"/>
      <c r="H22" s="356"/>
      <c r="I22" s="60"/>
      <c r="J22" s="61"/>
      <c r="K22" s="356"/>
    </row>
    <row r="23" spans="2:11" x14ac:dyDescent="0.2">
      <c r="B23" s="43"/>
      <c r="C23" s="35" t="s">
        <v>0</v>
      </c>
      <c r="D23" s="42" t="s">
        <v>40</v>
      </c>
      <c r="E23" s="43">
        <v>11</v>
      </c>
      <c r="F23" s="44">
        <v>162358</v>
      </c>
      <c r="G23" s="45">
        <v>161248</v>
      </c>
      <c r="H23" s="355">
        <f t="shared" si="1"/>
        <v>0.6883806310775924</v>
      </c>
      <c r="I23" s="44">
        <v>1575083</v>
      </c>
      <c r="J23" s="45">
        <v>1599916</v>
      </c>
      <c r="K23" s="355">
        <f t="shared" si="0"/>
        <v>-1.5521439875593472</v>
      </c>
    </row>
    <row r="24" spans="2:11" x14ac:dyDescent="0.2">
      <c r="B24" s="63"/>
      <c r="C24" s="63"/>
      <c r="D24" s="63"/>
      <c r="E24" s="63"/>
      <c r="F24" s="64"/>
      <c r="G24" s="65"/>
      <c r="H24" s="393"/>
      <c r="I24" s="64"/>
      <c r="J24" s="65"/>
      <c r="K24" s="393"/>
    </row>
    <row r="25" spans="2:11" x14ac:dyDescent="0.2">
      <c r="B25" s="392" t="s">
        <v>297</v>
      </c>
      <c r="C25" s="63"/>
      <c r="D25" s="63"/>
      <c r="E25" s="63"/>
      <c r="F25" s="64"/>
      <c r="G25" s="65"/>
      <c r="H25" s="66"/>
      <c r="I25" s="64"/>
      <c r="J25" s="65"/>
      <c r="K25" s="66"/>
    </row>
    <row r="26" spans="2:11" x14ac:dyDescent="0.2">
      <c r="B26" s="392"/>
      <c r="C26" s="63"/>
      <c r="D26" s="63"/>
      <c r="E26" s="63"/>
      <c r="F26" s="64"/>
      <c r="G26" s="65"/>
      <c r="H26" s="66"/>
      <c r="I26" s="64"/>
      <c r="J26" s="65"/>
      <c r="K26" s="66"/>
    </row>
    <row r="27" spans="2:11" s="67" customFormat="1" x14ac:dyDescent="0.2">
      <c r="B27" s="67" t="s">
        <v>41</v>
      </c>
    </row>
    <row r="28" spans="2:11" s="67" customFormat="1" x14ac:dyDescent="0.2">
      <c r="B28" s="67" t="s">
        <v>42</v>
      </c>
    </row>
    <row r="29" spans="2:11" s="67" customFormat="1" x14ac:dyDescent="0.2">
      <c r="B29" s="67" t="s">
        <v>43</v>
      </c>
    </row>
    <row r="30" spans="2:11" hidden="1" x14ac:dyDescent="0.2"/>
  </sheetData>
  <phoneticPr fontId="0" type="noConversion"/>
  <hyperlinks>
    <hyperlink ref="K1" location="Inhalt!F15" display="Inhalt!F15"/>
  </hyperlinks>
  <printOptions horizontalCentered="1"/>
  <pageMargins left="0.19685039370078741" right="0.19685039370078741" top="0.97" bottom="0" header="0.51181102362204722" footer="0.51181102362204722"/>
  <pageSetup paperSize="9" orientation="landscape" horizontalDpi="300" verticalDpi="300" r:id="rId1"/>
  <headerFooter alignWithMargins="0">
    <oddHeader>&amp;C&amp;"Helv,Fett"&amp;11Bundesamt für Wirtschaft und Ausfuhrkontrolle&amp;12
Mineralöldaten für die Bundesrepublik Deutschland&amp;LEndgültige Daten&amp;R14.6.2021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IM40"/>
  <sheetViews>
    <sheetView showRowColHeaders="0" zoomScale="88" workbookViewId="0">
      <selection activeCell="D24" sqref="D24"/>
    </sheetView>
  </sheetViews>
  <sheetFormatPr baseColWidth="10" defaultColWidth="0" defaultRowHeight="12.75" zeroHeight="1" x14ac:dyDescent="0.2"/>
  <cols>
    <col min="1" max="1" width="2.7109375" style="9" customWidth="1"/>
    <col min="2" max="2" width="3.5703125" style="9" customWidth="1"/>
    <col min="3" max="3" width="6" style="9" customWidth="1"/>
    <col min="4" max="4" width="27.140625" style="9" customWidth="1"/>
    <col min="5" max="5" width="3" style="9" customWidth="1"/>
    <col min="6" max="11" width="13.140625" style="9" customWidth="1"/>
    <col min="12" max="246" width="0" style="9" hidden="1" customWidth="1"/>
    <col min="247" max="247" width="12.140625" style="9" hidden="1" customWidth="1"/>
    <col min="248" max="248" width="2.140625" style="9" customWidth="1"/>
    <col min="249" max="16384" width="0" style="9" hidden="1"/>
  </cols>
  <sheetData>
    <row r="1" spans="2:14" ht="15.75" x14ac:dyDescent="0.25">
      <c r="B1" s="354" t="s">
        <v>371</v>
      </c>
      <c r="C1" s="68"/>
      <c r="D1" s="6"/>
      <c r="E1" s="6"/>
      <c r="F1" s="6"/>
      <c r="G1" s="7"/>
      <c r="H1" s="6"/>
      <c r="I1" s="6"/>
      <c r="J1" s="6"/>
      <c r="K1" s="476" t="str">
        <f>INDEX(rP1.Inhalte,22,1)</f>
        <v>zurück zum Inhaltsverzeichnis</v>
      </c>
      <c r="M1"/>
      <c r="N1"/>
    </row>
    <row r="2" spans="2:14" ht="7.5" customHeight="1" x14ac:dyDescent="0.25">
      <c r="B2" s="10"/>
      <c r="C2" s="11"/>
      <c r="G2" s="12"/>
      <c r="I2" s="13"/>
      <c r="K2" s="14"/>
    </row>
    <row r="3" spans="2:14" x14ac:dyDescent="0.2">
      <c r="B3" s="69" t="s">
        <v>44</v>
      </c>
      <c r="C3" s="69"/>
      <c r="D3" s="69"/>
      <c r="E3" s="69"/>
      <c r="F3" s="69"/>
      <c r="G3" s="69"/>
      <c r="I3" s="70"/>
      <c r="K3" s="16" t="s">
        <v>7</v>
      </c>
    </row>
    <row r="4" spans="2:14" ht="7.5" customHeight="1" x14ac:dyDescent="0.2">
      <c r="B4" s="10"/>
      <c r="C4" s="17"/>
      <c r="D4" s="17"/>
      <c r="E4" s="17"/>
      <c r="F4" s="18"/>
      <c r="G4" s="18"/>
      <c r="H4" s="18"/>
      <c r="I4" s="18"/>
      <c r="J4" s="18"/>
      <c r="K4" s="18"/>
    </row>
    <row r="5" spans="2:14" x14ac:dyDescent="0.2">
      <c r="B5" s="19"/>
      <c r="C5" s="20"/>
      <c r="D5" s="20"/>
      <c r="E5" s="21"/>
      <c r="F5" s="22" t="s">
        <v>0</v>
      </c>
      <c r="G5" s="23" t="s">
        <v>0</v>
      </c>
      <c r="H5" s="24" t="s">
        <v>0</v>
      </c>
      <c r="I5" s="25" t="s">
        <v>8</v>
      </c>
      <c r="J5" s="26"/>
      <c r="K5" s="27"/>
      <c r="L5" s="376"/>
    </row>
    <row r="6" spans="2:14" x14ac:dyDescent="0.2">
      <c r="B6" s="28"/>
      <c r="C6" s="29"/>
      <c r="D6" s="29" t="s">
        <v>9</v>
      </c>
      <c r="E6" s="30" t="s">
        <v>0</v>
      </c>
      <c r="F6" s="31" t="s">
        <v>10</v>
      </c>
      <c r="G6" s="32" t="s">
        <v>10</v>
      </c>
      <c r="H6" s="33" t="s">
        <v>11</v>
      </c>
      <c r="I6" s="22" t="s">
        <v>12</v>
      </c>
      <c r="J6" s="32" t="s">
        <v>12</v>
      </c>
      <c r="K6" s="33" t="s">
        <v>11</v>
      </c>
      <c r="L6" s="376"/>
    </row>
    <row r="7" spans="2:14" x14ac:dyDescent="0.2">
      <c r="B7" s="28"/>
      <c r="C7" s="29"/>
      <c r="D7" s="29"/>
      <c r="E7" s="30"/>
      <c r="F7" s="31" t="s">
        <v>0</v>
      </c>
      <c r="G7" s="32" t="s">
        <v>13</v>
      </c>
      <c r="H7" s="33" t="s">
        <v>14</v>
      </c>
      <c r="I7" s="31" t="s">
        <v>15</v>
      </c>
      <c r="J7" s="32" t="s">
        <v>15</v>
      </c>
      <c r="K7" s="33" t="s">
        <v>16</v>
      </c>
      <c r="L7" s="376"/>
    </row>
    <row r="8" spans="2:14" x14ac:dyDescent="0.2">
      <c r="B8" s="28" t="s">
        <v>17</v>
      </c>
      <c r="C8" s="29"/>
      <c r="D8" s="29"/>
      <c r="E8" s="30"/>
      <c r="F8" s="34" t="s">
        <v>0</v>
      </c>
      <c r="G8" s="32"/>
      <c r="H8" s="33" t="s">
        <v>18</v>
      </c>
      <c r="I8" s="34" t="s">
        <v>0</v>
      </c>
      <c r="J8" s="32" t="s">
        <v>13</v>
      </c>
      <c r="K8" s="33" t="s">
        <v>18</v>
      </c>
      <c r="L8" s="376"/>
    </row>
    <row r="9" spans="2:14" x14ac:dyDescent="0.2">
      <c r="B9" s="35"/>
      <c r="C9" s="17"/>
      <c r="D9" s="17"/>
      <c r="E9" s="36"/>
      <c r="F9" s="37" t="s">
        <v>19</v>
      </c>
      <c r="G9" s="38" t="s">
        <v>20</v>
      </c>
      <c r="H9" s="39" t="s">
        <v>21</v>
      </c>
      <c r="I9" s="37" t="s">
        <v>22</v>
      </c>
      <c r="J9" s="38" t="s">
        <v>23</v>
      </c>
      <c r="K9" s="39" t="s">
        <v>24</v>
      </c>
      <c r="L9" s="376"/>
    </row>
    <row r="10" spans="2:14" x14ac:dyDescent="0.2">
      <c r="B10" s="40"/>
      <c r="C10" s="10" t="s">
        <v>45</v>
      </c>
      <c r="D10" s="10"/>
      <c r="E10" s="41"/>
      <c r="F10" s="10"/>
      <c r="G10" s="40"/>
      <c r="H10" s="40"/>
      <c r="I10" s="10"/>
      <c r="J10" s="40"/>
      <c r="K10" s="40"/>
      <c r="L10" s="376"/>
    </row>
    <row r="11" spans="2:14" x14ac:dyDescent="0.2">
      <c r="B11" s="41" t="s">
        <v>26</v>
      </c>
      <c r="C11" s="10"/>
      <c r="D11" s="493" t="s">
        <v>365</v>
      </c>
      <c r="E11" s="71">
        <v>1</v>
      </c>
      <c r="F11" s="44">
        <v>2381566</v>
      </c>
      <c r="G11" s="45">
        <v>2636917</v>
      </c>
      <c r="H11" s="355">
        <f t="shared" ref="H11:H26" si="0">IF(AND(G11&gt; 0,F11&gt;0,F11&lt;=G11*6),F11/G11*100-100,"-")</f>
        <v>-9.6836950120159315</v>
      </c>
      <c r="I11" s="44">
        <v>23813936</v>
      </c>
      <c r="J11" s="45">
        <v>22274916</v>
      </c>
      <c r="K11" s="355">
        <f t="shared" ref="K11:K26" si="1">IF(AND(J11&gt; 0,I11&gt;0,I11&lt;=J11*6),I11/J11*100-100,"-")</f>
        <v>6.9092067507684476</v>
      </c>
      <c r="L11" s="376"/>
    </row>
    <row r="12" spans="2:14" x14ac:dyDescent="0.2">
      <c r="B12" s="41" t="s">
        <v>26</v>
      </c>
      <c r="C12" s="10"/>
      <c r="D12" s="493" t="s">
        <v>366</v>
      </c>
      <c r="E12" s="71">
        <v>2</v>
      </c>
      <c r="F12" s="44">
        <v>614854</v>
      </c>
      <c r="G12" s="45">
        <v>994712</v>
      </c>
      <c r="H12" s="355">
        <f t="shared" si="0"/>
        <v>-38.187736751944279</v>
      </c>
      <c r="I12" s="44">
        <v>8197276</v>
      </c>
      <c r="J12" s="45">
        <v>8441943</v>
      </c>
      <c r="K12" s="355">
        <f t="shared" si="1"/>
        <v>-2.898230893053892</v>
      </c>
      <c r="L12" s="376"/>
    </row>
    <row r="13" spans="2:14" x14ac:dyDescent="0.2">
      <c r="B13" s="41" t="s">
        <v>26</v>
      </c>
      <c r="C13" s="10"/>
      <c r="D13" s="493" t="s">
        <v>367</v>
      </c>
      <c r="E13" s="71">
        <v>3</v>
      </c>
      <c r="F13" s="44">
        <v>605066</v>
      </c>
      <c r="G13" s="45">
        <v>447994</v>
      </c>
      <c r="H13" s="355">
        <f t="shared" si="0"/>
        <v>35.061183855140911</v>
      </c>
      <c r="I13" s="44">
        <v>6688611</v>
      </c>
      <c r="J13" s="45">
        <v>8309468</v>
      </c>
      <c r="K13" s="355">
        <f t="shared" si="1"/>
        <v>-19.506146482542562</v>
      </c>
      <c r="L13" s="376"/>
    </row>
    <row r="14" spans="2:14" x14ac:dyDescent="0.2">
      <c r="B14" s="41" t="s">
        <v>26</v>
      </c>
      <c r="C14" s="10"/>
      <c r="D14" s="493"/>
      <c r="E14" s="71">
        <v>4</v>
      </c>
      <c r="F14" s="44">
        <v>0</v>
      </c>
      <c r="G14" s="45">
        <v>0</v>
      </c>
      <c r="H14" s="355" t="str">
        <f t="shared" si="0"/>
        <v>-</v>
      </c>
      <c r="I14" s="44">
        <v>0</v>
      </c>
      <c r="J14" s="45">
        <v>0</v>
      </c>
      <c r="K14" s="355" t="str">
        <f t="shared" si="1"/>
        <v>-</v>
      </c>
      <c r="L14" s="376"/>
    </row>
    <row r="15" spans="2:14" x14ac:dyDescent="0.2">
      <c r="B15" s="41" t="s">
        <v>26</v>
      </c>
      <c r="C15" s="10"/>
      <c r="D15" s="493" t="s">
        <v>368</v>
      </c>
      <c r="E15" s="71">
        <v>5</v>
      </c>
      <c r="F15" s="44">
        <v>653257</v>
      </c>
      <c r="G15" s="45">
        <v>490039</v>
      </c>
      <c r="H15" s="355">
        <f t="shared" si="0"/>
        <v>33.307144941525081</v>
      </c>
      <c r="I15" s="44">
        <v>6165076</v>
      </c>
      <c r="J15" s="45">
        <v>4974669</v>
      </c>
      <c r="K15" s="355">
        <f t="shared" si="1"/>
        <v>23.929370979255097</v>
      </c>
      <c r="L15" s="376"/>
    </row>
    <row r="16" spans="2:14" x14ac:dyDescent="0.2">
      <c r="B16" s="41" t="s">
        <v>26</v>
      </c>
      <c r="C16" s="10"/>
      <c r="D16" s="493" t="s">
        <v>369</v>
      </c>
      <c r="E16" s="71">
        <v>6</v>
      </c>
      <c r="F16" s="44">
        <v>1166279</v>
      </c>
      <c r="G16" s="45">
        <v>524339</v>
      </c>
      <c r="H16" s="355">
        <f t="shared" si="0"/>
        <v>122.42842893624163</v>
      </c>
      <c r="I16" s="44">
        <v>7670555</v>
      </c>
      <c r="J16" s="45">
        <v>4177498</v>
      </c>
      <c r="K16" s="355">
        <f t="shared" si="1"/>
        <v>83.616006518734423</v>
      </c>
      <c r="L16" s="376"/>
    </row>
    <row r="17" spans="1:12" x14ac:dyDescent="0.2">
      <c r="B17" s="41" t="s">
        <v>26</v>
      </c>
      <c r="C17" s="10"/>
      <c r="D17" s="493" t="s">
        <v>370</v>
      </c>
      <c r="E17" s="71">
        <v>7</v>
      </c>
      <c r="F17" s="44">
        <v>173583</v>
      </c>
      <c r="G17" s="45">
        <v>605173</v>
      </c>
      <c r="H17" s="355">
        <f t="shared" si="0"/>
        <v>-71.316797015068417</v>
      </c>
      <c r="I17" s="44">
        <v>4492221</v>
      </c>
      <c r="J17" s="45">
        <v>4304422</v>
      </c>
      <c r="K17" s="355">
        <f t="shared" si="1"/>
        <v>4.3629318872545468</v>
      </c>
      <c r="L17" s="376"/>
    </row>
    <row r="18" spans="1:12" x14ac:dyDescent="0.2">
      <c r="B18" s="41" t="s">
        <v>26</v>
      </c>
      <c r="C18" s="10"/>
      <c r="D18" s="493"/>
      <c r="E18" s="71">
        <v>8</v>
      </c>
      <c r="F18" s="44">
        <v>0</v>
      </c>
      <c r="G18" s="45">
        <v>0</v>
      </c>
      <c r="H18" s="355" t="str">
        <f t="shared" si="0"/>
        <v>-</v>
      </c>
      <c r="I18" s="44">
        <v>0</v>
      </c>
      <c r="J18" s="45">
        <v>0</v>
      </c>
      <c r="K18" s="355" t="str">
        <f t="shared" si="1"/>
        <v>-</v>
      </c>
      <c r="L18" s="376"/>
    </row>
    <row r="19" spans="1:12" x14ac:dyDescent="0.2">
      <c r="B19" s="41" t="s">
        <v>26</v>
      </c>
      <c r="C19" s="10"/>
      <c r="D19" s="493"/>
      <c r="E19" s="71">
        <v>9</v>
      </c>
      <c r="F19" s="44">
        <v>0</v>
      </c>
      <c r="G19" s="45">
        <v>0</v>
      </c>
      <c r="H19" s="355" t="str">
        <f t="shared" si="0"/>
        <v>-</v>
      </c>
      <c r="I19" s="44">
        <v>0</v>
      </c>
      <c r="J19" s="45">
        <v>0</v>
      </c>
      <c r="K19" s="355" t="str">
        <f t="shared" si="1"/>
        <v>-</v>
      </c>
      <c r="L19" s="376"/>
    </row>
    <row r="20" spans="1:12" x14ac:dyDescent="0.2">
      <c r="B20" s="41" t="s">
        <v>26</v>
      </c>
      <c r="C20" s="10"/>
      <c r="D20" s="493"/>
      <c r="E20" s="71">
        <v>10</v>
      </c>
      <c r="F20" s="44">
        <v>0</v>
      </c>
      <c r="G20" s="45">
        <v>0</v>
      </c>
      <c r="H20" s="355" t="str">
        <f t="shared" si="0"/>
        <v>-</v>
      </c>
      <c r="I20" s="44">
        <v>0</v>
      </c>
      <c r="J20" s="45">
        <v>0</v>
      </c>
      <c r="K20" s="355" t="str">
        <f t="shared" si="1"/>
        <v>-</v>
      </c>
      <c r="L20" s="376"/>
    </row>
    <row r="21" spans="1:12" x14ac:dyDescent="0.2">
      <c r="B21" s="41" t="s">
        <v>26</v>
      </c>
      <c r="C21" s="10"/>
      <c r="D21" s="493" t="s">
        <v>194</v>
      </c>
      <c r="E21" s="71">
        <v>11</v>
      </c>
      <c r="F21" s="44">
        <v>1333077</v>
      </c>
      <c r="G21" s="45">
        <v>1784927</v>
      </c>
      <c r="H21" s="355">
        <f t="shared" si="0"/>
        <v>-25.314760771729041</v>
      </c>
      <c r="I21" s="44">
        <v>12224144</v>
      </c>
      <c r="J21" s="45">
        <v>18951031</v>
      </c>
      <c r="K21" s="355">
        <f t="shared" si="1"/>
        <v>-35.496153217204906</v>
      </c>
      <c r="L21" s="376"/>
    </row>
    <row r="22" spans="1:12" x14ac:dyDescent="0.2">
      <c r="B22" s="41" t="s">
        <v>26</v>
      </c>
      <c r="C22" s="10"/>
      <c r="D22" s="493"/>
      <c r="E22" s="71">
        <v>12</v>
      </c>
      <c r="F22" s="44">
        <v>0</v>
      </c>
      <c r="G22" s="45">
        <v>0</v>
      </c>
      <c r="H22" s="355" t="str">
        <f t="shared" si="0"/>
        <v>-</v>
      </c>
      <c r="I22" s="44">
        <v>0</v>
      </c>
      <c r="J22" s="45">
        <v>0</v>
      </c>
      <c r="K22" s="355" t="str">
        <f t="shared" si="1"/>
        <v>-</v>
      </c>
      <c r="L22" s="376"/>
    </row>
    <row r="23" spans="1:12" x14ac:dyDescent="0.2">
      <c r="B23" s="41" t="s">
        <v>26</v>
      </c>
      <c r="C23" s="10"/>
      <c r="D23" s="493"/>
      <c r="E23" s="71">
        <v>13</v>
      </c>
      <c r="F23" s="44">
        <v>0</v>
      </c>
      <c r="G23" s="45">
        <v>0</v>
      </c>
      <c r="H23" s="355" t="str">
        <f t="shared" si="0"/>
        <v>-</v>
      </c>
      <c r="I23" s="44">
        <v>0</v>
      </c>
      <c r="J23" s="45">
        <v>0</v>
      </c>
      <c r="K23" s="355" t="str">
        <f t="shared" si="1"/>
        <v>-</v>
      </c>
      <c r="L23" s="376"/>
    </row>
    <row r="24" spans="1:12" x14ac:dyDescent="0.2">
      <c r="B24" s="41" t="s">
        <v>26</v>
      </c>
      <c r="C24" s="10"/>
      <c r="D24" s="493"/>
      <c r="E24" s="71">
        <v>14</v>
      </c>
      <c r="F24" s="44">
        <v>0</v>
      </c>
      <c r="G24" s="45">
        <v>0</v>
      </c>
      <c r="H24" s="355" t="str">
        <f t="shared" si="0"/>
        <v>-</v>
      </c>
      <c r="I24" s="44">
        <v>0</v>
      </c>
      <c r="J24" s="45">
        <v>0</v>
      </c>
      <c r="K24" s="355" t="str">
        <f t="shared" si="1"/>
        <v>-</v>
      </c>
      <c r="L24" s="376"/>
    </row>
    <row r="25" spans="1:12" x14ac:dyDescent="0.2">
      <c r="B25" s="41" t="s">
        <v>26</v>
      </c>
      <c r="C25" s="10"/>
      <c r="D25" s="493"/>
      <c r="E25" s="71">
        <v>15</v>
      </c>
      <c r="F25" s="44">
        <v>0</v>
      </c>
      <c r="G25" s="45">
        <v>0</v>
      </c>
      <c r="H25" s="355" t="str">
        <f t="shared" si="0"/>
        <v>-</v>
      </c>
      <c r="I25" s="44">
        <v>0</v>
      </c>
      <c r="J25" s="45">
        <v>0</v>
      </c>
      <c r="K25" s="355" t="str">
        <f t="shared" si="1"/>
        <v>-</v>
      </c>
      <c r="L25" s="376"/>
    </row>
    <row r="26" spans="1:12" x14ac:dyDescent="0.2">
      <c r="B26" s="41" t="s">
        <v>26</v>
      </c>
      <c r="C26" s="10"/>
      <c r="D26" s="493"/>
      <c r="E26" s="71">
        <v>16</v>
      </c>
      <c r="F26" s="44">
        <v>0</v>
      </c>
      <c r="G26" s="45">
        <v>0</v>
      </c>
      <c r="H26" s="355" t="str">
        <f t="shared" si="0"/>
        <v>-</v>
      </c>
      <c r="I26" s="44">
        <v>0</v>
      </c>
      <c r="J26" s="45">
        <v>0</v>
      </c>
      <c r="K26" s="355" t="str">
        <f t="shared" si="1"/>
        <v>-</v>
      </c>
      <c r="L26" s="376"/>
    </row>
    <row r="27" spans="1:12" x14ac:dyDescent="0.2">
      <c r="B27" s="41" t="s">
        <v>26</v>
      </c>
      <c r="C27" s="10"/>
      <c r="D27" s="42"/>
      <c r="E27" s="71">
        <v>17</v>
      </c>
      <c r="F27" s="44">
        <v>0</v>
      </c>
      <c r="G27" s="45">
        <v>0</v>
      </c>
      <c r="H27" s="355" t="str">
        <f t="shared" ref="H27:H36" si="2">IF(AND(G27&gt; 0,F27&gt;0,F27&lt;=G27*6),F27/G27*100-100,"-")</f>
        <v>-</v>
      </c>
      <c r="I27" s="44">
        <v>0</v>
      </c>
      <c r="J27" s="45">
        <v>0</v>
      </c>
      <c r="K27" s="355" t="str">
        <f t="shared" ref="K27:K36" si="3">IF(AND(J27&gt; 0,I27&gt;0,I27&lt;=J27*6),I27/J27*100-100,"-")</f>
        <v>-</v>
      </c>
      <c r="L27" s="376"/>
    </row>
    <row r="28" spans="1:12" x14ac:dyDescent="0.2">
      <c r="B28" s="41" t="s">
        <v>26</v>
      </c>
      <c r="C28" s="10"/>
      <c r="D28" s="42"/>
      <c r="E28" s="71">
        <v>18</v>
      </c>
      <c r="F28" s="44">
        <v>0</v>
      </c>
      <c r="G28" s="45">
        <v>0</v>
      </c>
      <c r="H28" s="355" t="str">
        <f t="shared" si="2"/>
        <v>-</v>
      </c>
      <c r="I28" s="44">
        <v>0</v>
      </c>
      <c r="J28" s="45">
        <v>0</v>
      </c>
      <c r="K28" s="355" t="str">
        <f t="shared" si="3"/>
        <v>-</v>
      </c>
      <c r="L28" s="376"/>
    </row>
    <row r="29" spans="1:12" x14ac:dyDescent="0.2">
      <c r="B29" s="41" t="s">
        <v>26</v>
      </c>
      <c r="C29" s="10"/>
      <c r="D29" s="42"/>
      <c r="E29" s="38">
        <v>19</v>
      </c>
      <c r="F29" s="44">
        <v>0</v>
      </c>
      <c r="G29" s="45">
        <v>0</v>
      </c>
      <c r="H29" s="355" t="str">
        <f t="shared" si="2"/>
        <v>-</v>
      </c>
      <c r="I29" s="44">
        <v>0</v>
      </c>
      <c r="J29" s="45">
        <v>0</v>
      </c>
      <c r="K29" s="355" t="str">
        <f t="shared" si="3"/>
        <v>-</v>
      </c>
      <c r="L29" s="376"/>
    </row>
    <row r="30" spans="1:12" s="51" customFormat="1" x14ac:dyDescent="0.2">
      <c r="A30" s="9"/>
      <c r="B30" s="72" t="s">
        <v>35</v>
      </c>
      <c r="C30" s="73" t="s">
        <v>46</v>
      </c>
      <c r="D30" s="73"/>
      <c r="E30" s="74">
        <v>20</v>
      </c>
      <c r="F30" s="75">
        <v>6927682</v>
      </c>
      <c r="G30" s="75">
        <v>7484101</v>
      </c>
      <c r="H30" s="357">
        <f t="shared" si="2"/>
        <v>-7.4346805314359159</v>
      </c>
      <c r="I30" s="75">
        <v>69251819</v>
      </c>
      <c r="J30" s="75">
        <v>71433947</v>
      </c>
      <c r="K30" s="357">
        <f t="shared" si="3"/>
        <v>-3.0547493056767507</v>
      </c>
    </row>
    <row r="31" spans="1:12" x14ac:dyDescent="0.2">
      <c r="B31" s="76" t="s">
        <v>26</v>
      </c>
      <c r="C31" s="77" t="s">
        <v>47</v>
      </c>
      <c r="D31" s="78"/>
      <c r="E31" s="79">
        <v>21</v>
      </c>
      <c r="F31" s="80">
        <v>0</v>
      </c>
      <c r="G31" s="45">
        <v>0</v>
      </c>
      <c r="H31" s="355" t="str">
        <f t="shared" si="2"/>
        <v>-</v>
      </c>
      <c r="I31" s="80">
        <v>0</v>
      </c>
      <c r="J31" s="45">
        <v>0</v>
      </c>
      <c r="K31" s="355" t="str">
        <f t="shared" si="3"/>
        <v>-</v>
      </c>
    </row>
    <row r="32" spans="1:12" x14ac:dyDescent="0.2">
      <c r="B32" s="76" t="s">
        <v>26</v>
      </c>
      <c r="C32" s="77" t="s">
        <v>48</v>
      </c>
      <c r="D32" s="78"/>
      <c r="E32" s="79">
        <v>22</v>
      </c>
      <c r="F32" s="80">
        <v>162358</v>
      </c>
      <c r="G32" s="80">
        <v>161248</v>
      </c>
      <c r="H32" s="355">
        <f t="shared" si="2"/>
        <v>0.6883806310775924</v>
      </c>
      <c r="I32" s="80">
        <v>1575083</v>
      </c>
      <c r="J32" s="80">
        <v>1599916</v>
      </c>
      <c r="K32" s="355">
        <f t="shared" si="3"/>
        <v>-1.5521439875593472</v>
      </c>
    </row>
    <row r="33" spans="1:11" x14ac:dyDescent="0.2">
      <c r="B33" s="76" t="s">
        <v>49</v>
      </c>
      <c r="C33" s="77" t="s">
        <v>50</v>
      </c>
      <c r="D33" s="78"/>
      <c r="E33" s="79">
        <v>23</v>
      </c>
      <c r="F33" s="80">
        <v>0</v>
      </c>
      <c r="G33" s="80">
        <v>0</v>
      </c>
      <c r="H33" s="355" t="str">
        <f t="shared" si="2"/>
        <v>-</v>
      </c>
      <c r="I33" s="80">
        <v>0</v>
      </c>
      <c r="J33" s="80">
        <v>105961</v>
      </c>
      <c r="K33" s="355" t="str">
        <f t="shared" si="3"/>
        <v>-</v>
      </c>
    </row>
    <row r="34" spans="1:11" s="51" customFormat="1" x14ac:dyDescent="0.2">
      <c r="A34" s="9"/>
      <c r="B34" s="81" t="s">
        <v>35</v>
      </c>
      <c r="C34" s="82" t="s">
        <v>51</v>
      </c>
      <c r="D34" s="83"/>
      <c r="E34" s="74">
        <v>24</v>
      </c>
      <c r="F34" s="75">
        <f>F30+F31+F32-F33</f>
        <v>7090040</v>
      </c>
      <c r="G34" s="75">
        <f>G30+G31+G32-G33</f>
        <v>7645349</v>
      </c>
      <c r="H34" s="357">
        <f t="shared" si="2"/>
        <v>-7.2633571077003865</v>
      </c>
      <c r="I34" s="75">
        <f>I30+I31+I32-I33</f>
        <v>70826902</v>
      </c>
      <c r="J34" s="75">
        <f>J30+J31+J32-J33</f>
        <v>72927902</v>
      </c>
      <c r="K34" s="357">
        <f t="shared" si="3"/>
        <v>-2.8809275220888679</v>
      </c>
    </row>
    <row r="35" spans="1:11" x14ac:dyDescent="0.2">
      <c r="B35" s="84" t="s">
        <v>26</v>
      </c>
      <c r="C35" s="500" t="s">
        <v>358</v>
      </c>
      <c r="D35" s="78"/>
      <c r="E35" s="79">
        <v>25</v>
      </c>
      <c r="F35" s="80">
        <f>F36-F34</f>
        <v>-111</v>
      </c>
      <c r="G35" s="80">
        <f>G36-G34</f>
        <v>-546</v>
      </c>
      <c r="H35" s="382" t="s">
        <v>49</v>
      </c>
      <c r="I35" s="80">
        <f>I36-I34</f>
        <v>30147</v>
      </c>
      <c r="J35" s="80">
        <f>J36-J34</f>
        <v>638</v>
      </c>
      <c r="K35" s="382" t="s">
        <v>49</v>
      </c>
    </row>
    <row r="36" spans="1:11" s="51" customFormat="1" x14ac:dyDescent="0.2">
      <c r="A36" s="9"/>
      <c r="B36" s="85" t="s">
        <v>35</v>
      </c>
      <c r="C36" s="82" t="s">
        <v>52</v>
      </c>
      <c r="D36" s="83"/>
      <c r="E36" s="74">
        <v>26</v>
      </c>
      <c r="F36" s="75">
        <v>7089929</v>
      </c>
      <c r="G36" s="75">
        <v>7644803</v>
      </c>
      <c r="H36" s="357">
        <f t="shared" si="2"/>
        <v>-7.2581857243410894</v>
      </c>
      <c r="I36" s="75">
        <v>70857049</v>
      </c>
      <c r="J36" s="75">
        <v>72928540</v>
      </c>
      <c r="K36" s="357">
        <f t="shared" si="3"/>
        <v>-2.8404394219327571</v>
      </c>
    </row>
    <row r="37" spans="1:11" ht="7.5" customHeight="1" x14ac:dyDescent="0.2">
      <c r="B37" s="63"/>
      <c r="C37" s="63"/>
      <c r="D37" s="63"/>
      <c r="E37" s="63"/>
      <c r="F37" s="64"/>
      <c r="G37" s="65"/>
      <c r="H37" s="66"/>
      <c r="I37" s="64"/>
      <c r="J37" s="65"/>
      <c r="K37" s="66"/>
    </row>
    <row r="38" spans="1:11" s="67" customFormat="1" x14ac:dyDescent="0.2">
      <c r="A38" s="9"/>
    </row>
    <row r="39" spans="1:11" s="67" customFormat="1" x14ac:dyDescent="0.2">
      <c r="A39" s="9"/>
      <c r="B39" s="67" t="s">
        <v>357</v>
      </c>
    </row>
    <row r="40" spans="1:11" hidden="1" x14ac:dyDescent="0.2"/>
  </sheetData>
  <phoneticPr fontId="0" type="noConversion"/>
  <hyperlinks>
    <hyperlink ref="K1" location="Inhalt!F16" display="Inhalt!F16"/>
  </hyperlinks>
  <printOptions horizontalCentered="1"/>
  <pageMargins left="0.19685039370078741" right="0.19685039370078741" top="0.99" bottom="0" header="0.51181102300000003" footer="0.51181102300000003"/>
  <pageSetup paperSize="9" orientation="landscape" r:id="rId1"/>
  <headerFooter alignWithMargins="0">
    <oddHeader>&amp;C&amp;"Helv,Fett"&amp;11Bundesamt für Wirtschaft und Ausfuhrkontrolle&amp;12
Mineralöldaten für die Bundesrepublik Deutschland&amp;LEndgültige Daten&amp;R14.6.2021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B1:N36"/>
  <sheetViews>
    <sheetView showRowColHeaders="0" zoomScale="92" workbookViewId="0">
      <selection activeCell="D24" sqref="D24"/>
    </sheetView>
  </sheetViews>
  <sheetFormatPr baseColWidth="10" defaultColWidth="0" defaultRowHeight="12.75" zeroHeight="1" x14ac:dyDescent="0.2"/>
  <cols>
    <col min="1" max="1" width="2.7109375" style="9" customWidth="1"/>
    <col min="2" max="2" width="3.5703125" style="9" customWidth="1"/>
    <col min="3" max="3" width="6" style="9" customWidth="1"/>
    <col min="4" max="4" width="27.140625" style="9" customWidth="1"/>
    <col min="5" max="5" width="3" style="9" customWidth="1"/>
    <col min="6" max="11" width="13.140625" style="9" customWidth="1"/>
    <col min="12" max="12" width="1.140625" style="9" customWidth="1"/>
    <col min="13" max="16384" width="0" style="9" hidden="1"/>
  </cols>
  <sheetData>
    <row r="1" spans="2:14" ht="15.75" x14ac:dyDescent="0.25">
      <c r="B1" s="354" t="s">
        <v>371</v>
      </c>
      <c r="C1" s="68"/>
      <c r="D1" s="6"/>
      <c r="E1" s="6"/>
      <c r="F1" s="6"/>
      <c r="G1" s="7"/>
      <c r="H1" s="6"/>
      <c r="I1" s="6"/>
      <c r="J1" s="6"/>
      <c r="K1" s="476" t="str">
        <f>INDEX(rP1.Inhalte,22,1)</f>
        <v>zurück zum Inhaltsverzeichnis</v>
      </c>
      <c r="M1"/>
      <c r="N1"/>
    </row>
    <row r="2" spans="2:14" ht="7.5" customHeight="1" x14ac:dyDescent="0.25">
      <c r="B2" s="10"/>
      <c r="C2" s="11"/>
      <c r="G2" s="12"/>
      <c r="I2" s="13"/>
      <c r="K2" s="14"/>
    </row>
    <row r="3" spans="2:14" x14ac:dyDescent="0.2">
      <c r="B3" s="15" t="s">
        <v>53</v>
      </c>
      <c r="C3" s="15"/>
      <c r="K3" s="16" t="s">
        <v>54</v>
      </c>
    </row>
    <row r="4" spans="2:14" ht="7.5" customHeight="1" x14ac:dyDescent="0.2">
      <c r="B4" s="10"/>
      <c r="C4" s="17"/>
      <c r="D4" s="17"/>
      <c r="E4" s="17"/>
      <c r="F4" s="18"/>
      <c r="G4" s="18"/>
      <c r="H4" s="18"/>
      <c r="I4" s="18"/>
      <c r="J4" s="18"/>
      <c r="K4" s="18"/>
    </row>
    <row r="5" spans="2:14" x14ac:dyDescent="0.2">
      <c r="B5" s="19"/>
      <c r="C5" s="20"/>
      <c r="D5" s="20"/>
      <c r="E5" s="21"/>
      <c r="F5" s="22" t="s">
        <v>0</v>
      </c>
      <c r="G5" s="23" t="s">
        <v>0</v>
      </c>
      <c r="H5" s="24" t="s">
        <v>0</v>
      </c>
      <c r="I5" s="25" t="s">
        <v>8</v>
      </c>
      <c r="J5" s="26"/>
      <c r="K5" s="27"/>
    </row>
    <row r="6" spans="2:14" x14ac:dyDescent="0.2">
      <c r="B6" s="28"/>
      <c r="C6" s="29"/>
      <c r="D6" s="29" t="s">
        <v>9</v>
      </c>
      <c r="E6" s="30" t="s">
        <v>0</v>
      </c>
      <c r="F6" s="31" t="s">
        <v>10</v>
      </c>
      <c r="G6" s="32" t="s">
        <v>10</v>
      </c>
      <c r="H6" s="33" t="s">
        <v>11</v>
      </c>
      <c r="I6" s="22" t="s">
        <v>12</v>
      </c>
      <c r="J6" s="32" t="s">
        <v>12</v>
      </c>
      <c r="K6" s="33" t="s">
        <v>11</v>
      </c>
    </row>
    <row r="7" spans="2:14" x14ac:dyDescent="0.2">
      <c r="B7" s="28"/>
      <c r="C7" s="29"/>
      <c r="D7" s="29"/>
      <c r="E7" s="30"/>
      <c r="F7" s="31" t="s">
        <v>0</v>
      </c>
      <c r="G7" s="32" t="s">
        <v>13</v>
      </c>
      <c r="H7" s="33" t="s">
        <v>14</v>
      </c>
      <c r="I7" s="31" t="s">
        <v>15</v>
      </c>
      <c r="J7" s="32" t="s">
        <v>15</v>
      </c>
      <c r="K7" s="33" t="s">
        <v>16</v>
      </c>
    </row>
    <row r="8" spans="2:14" x14ac:dyDescent="0.2">
      <c r="B8" s="28"/>
      <c r="C8" s="29"/>
      <c r="D8" s="29"/>
      <c r="E8" s="30"/>
      <c r="F8" s="34" t="s">
        <v>0</v>
      </c>
      <c r="G8" s="32"/>
      <c r="H8" s="33" t="s">
        <v>18</v>
      </c>
      <c r="I8" s="34" t="s">
        <v>0</v>
      </c>
      <c r="J8" s="32" t="s">
        <v>13</v>
      </c>
      <c r="K8" s="33" t="s">
        <v>18</v>
      </c>
    </row>
    <row r="9" spans="2:14" x14ac:dyDescent="0.2">
      <c r="B9" s="35"/>
      <c r="C9" s="17"/>
      <c r="D9" s="17"/>
      <c r="E9" s="36"/>
      <c r="F9" s="37" t="s">
        <v>19</v>
      </c>
      <c r="G9" s="38" t="s">
        <v>20</v>
      </c>
      <c r="H9" s="39" t="s">
        <v>21</v>
      </c>
      <c r="I9" s="37" t="s">
        <v>55</v>
      </c>
      <c r="J9" s="38" t="s">
        <v>23</v>
      </c>
      <c r="K9" s="39" t="s">
        <v>24</v>
      </c>
    </row>
    <row r="10" spans="2:14" x14ac:dyDescent="0.2">
      <c r="B10" s="40"/>
      <c r="C10" s="10" t="s">
        <v>45</v>
      </c>
      <c r="D10" s="10"/>
      <c r="E10" s="41"/>
      <c r="F10" s="10"/>
      <c r="G10" s="40"/>
      <c r="H10" s="40"/>
      <c r="I10" s="10"/>
      <c r="J10" s="40"/>
      <c r="K10" s="40"/>
    </row>
    <row r="11" spans="2:14" x14ac:dyDescent="0.2">
      <c r="B11" s="41" t="s">
        <v>26</v>
      </c>
      <c r="C11" s="10"/>
      <c r="D11" s="493" t="s">
        <v>365</v>
      </c>
      <c r="E11" s="71">
        <v>1</v>
      </c>
      <c r="F11" s="377">
        <v>239.16</v>
      </c>
      <c r="G11" s="377">
        <v>373.12</v>
      </c>
      <c r="H11" s="355">
        <f>IF(AND(G11&lt;&gt;"-",F11&lt;&gt;"-"),IF((F11&lt;=G11*6),F11/G11*100-100,"-"),"-")</f>
        <v>-35.90265866209262</v>
      </c>
      <c r="I11" s="377">
        <v>254.75</v>
      </c>
      <c r="J11" s="377">
        <v>406.12</v>
      </c>
      <c r="K11" s="355">
        <f>IF(AND(J11&lt;&gt;"-",I11&lt;&gt;"-"),IF((I11&lt;=J11*6),I11/J11*100-100,"-"),"-")</f>
        <v>-37.272234807446083</v>
      </c>
    </row>
    <row r="12" spans="2:14" x14ac:dyDescent="0.2">
      <c r="B12" s="41" t="s">
        <v>26</v>
      </c>
      <c r="C12" s="10"/>
      <c r="D12" s="42" t="s">
        <v>366</v>
      </c>
      <c r="E12" s="71">
        <v>2</v>
      </c>
      <c r="F12" s="377">
        <v>260.79000000000002</v>
      </c>
      <c r="G12" s="377">
        <v>417.26</v>
      </c>
      <c r="H12" s="355">
        <f t="shared" ref="H12:H27" si="0">IF(AND(G12&lt;&gt;"-",F12&lt;&gt;"-"),IF((F12&lt;=G12*6),F12/G12*100-100,"-"),"-")</f>
        <v>-37.499400853185058</v>
      </c>
      <c r="I12" s="377">
        <v>289.76</v>
      </c>
      <c r="J12" s="377">
        <v>433.72</v>
      </c>
      <c r="K12" s="355">
        <f t="shared" ref="K12:K27" si="1">IF(AND(J12&lt;&gt;"-",I12&lt;&gt;"-"),IF((I12&lt;=J12*6),I12/J12*100-100,"-"),"-")</f>
        <v>-33.191921055058572</v>
      </c>
    </row>
    <row r="13" spans="2:14" x14ac:dyDescent="0.2">
      <c r="B13" s="41" t="s">
        <v>26</v>
      </c>
      <c r="C13" s="10"/>
      <c r="D13" s="42" t="s">
        <v>367</v>
      </c>
      <c r="E13" s="71">
        <v>3</v>
      </c>
      <c r="F13" s="377">
        <v>262.26</v>
      </c>
      <c r="G13" s="377">
        <v>430.56</v>
      </c>
      <c r="H13" s="355">
        <f t="shared" si="0"/>
        <v>-39.088628762541809</v>
      </c>
      <c r="I13" s="377">
        <v>281.3</v>
      </c>
      <c r="J13" s="377">
        <v>440.1</v>
      </c>
      <c r="K13" s="355">
        <f t="shared" si="1"/>
        <v>-36.082708475346514</v>
      </c>
    </row>
    <row r="14" spans="2:14" x14ac:dyDescent="0.2">
      <c r="B14" s="41" t="s">
        <v>26</v>
      </c>
      <c r="C14" s="10"/>
      <c r="D14" s="42"/>
      <c r="E14" s="71">
        <v>4</v>
      </c>
      <c r="F14" s="377" t="s">
        <v>49</v>
      </c>
      <c r="G14" s="377" t="s">
        <v>49</v>
      </c>
      <c r="H14" s="355" t="str">
        <f t="shared" si="0"/>
        <v>-</v>
      </c>
      <c r="I14" s="377" t="s">
        <v>49</v>
      </c>
      <c r="J14" s="377" t="s">
        <v>49</v>
      </c>
      <c r="K14" s="355" t="str">
        <f t="shared" si="1"/>
        <v>-</v>
      </c>
    </row>
    <row r="15" spans="2:14" x14ac:dyDescent="0.2">
      <c r="B15" s="41" t="s">
        <v>26</v>
      </c>
      <c r="C15" s="10"/>
      <c r="D15" s="42" t="s">
        <v>368</v>
      </c>
      <c r="E15" s="71">
        <v>5</v>
      </c>
      <c r="F15" s="377">
        <v>262.17</v>
      </c>
      <c r="G15" s="377">
        <v>438.23</v>
      </c>
      <c r="H15" s="355">
        <f t="shared" si="0"/>
        <v>-40.175250439267053</v>
      </c>
      <c r="I15" s="377">
        <v>299.49</v>
      </c>
      <c r="J15" s="377">
        <v>446.03</v>
      </c>
      <c r="K15" s="355">
        <f t="shared" si="1"/>
        <v>-32.854292312176298</v>
      </c>
    </row>
    <row r="16" spans="2:14" x14ac:dyDescent="0.2">
      <c r="B16" s="41" t="s">
        <v>26</v>
      </c>
      <c r="C16" s="10"/>
      <c r="D16" s="42" t="s">
        <v>369</v>
      </c>
      <c r="E16" s="71">
        <v>6</v>
      </c>
      <c r="F16" s="377">
        <v>269.83</v>
      </c>
      <c r="G16" s="377">
        <v>423.93</v>
      </c>
      <c r="H16" s="355">
        <f t="shared" si="0"/>
        <v>-36.350340858160543</v>
      </c>
      <c r="I16" s="377">
        <v>288.83999999999997</v>
      </c>
      <c r="J16" s="377">
        <v>446.65</v>
      </c>
      <c r="K16" s="355">
        <f t="shared" si="1"/>
        <v>-35.3319153699765</v>
      </c>
    </row>
    <row r="17" spans="2:11" x14ac:dyDescent="0.2">
      <c r="B17" s="41" t="s">
        <v>26</v>
      </c>
      <c r="C17" s="10"/>
      <c r="D17" s="493" t="s">
        <v>370</v>
      </c>
      <c r="E17" s="71">
        <v>7</v>
      </c>
      <c r="F17" s="377">
        <v>266.22000000000003</v>
      </c>
      <c r="G17" s="377">
        <v>423.37</v>
      </c>
      <c r="H17" s="355">
        <f t="shared" si="0"/>
        <v>-37.118832227129928</v>
      </c>
      <c r="I17" s="377">
        <v>314.27</v>
      </c>
      <c r="J17" s="377">
        <v>439.73</v>
      </c>
      <c r="K17" s="355">
        <f t="shared" si="1"/>
        <v>-28.531144111159122</v>
      </c>
    </row>
    <row r="18" spans="2:11" x14ac:dyDescent="0.2">
      <c r="B18" s="41" t="s">
        <v>26</v>
      </c>
      <c r="C18" s="10"/>
      <c r="D18" s="493"/>
      <c r="E18" s="71">
        <v>8</v>
      </c>
      <c r="F18" s="377" t="s">
        <v>49</v>
      </c>
      <c r="G18" s="377" t="s">
        <v>49</v>
      </c>
      <c r="H18" s="355" t="str">
        <f t="shared" si="0"/>
        <v>-</v>
      </c>
      <c r="I18" s="377" t="s">
        <v>49</v>
      </c>
      <c r="J18" s="377" t="s">
        <v>49</v>
      </c>
      <c r="K18" s="355" t="str">
        <f t="shared" si="1"/>
        <v>-</v>
      </c>
    </row>
    <row r="19" spans="2:11" x14ac:dyDescent="0.2">
      <c r="B19" s="41" t="s">
        <v>26</v>
      </c>
      <c r="C19" s="10"/>
      <c r="D19" s="42"/>
      <c r="E19" s="71">
        <v>9</v>
      </c>
      <c r="F19" s="377" t="s">
        <v>49</v>
      </c>
      <c r="G19" s="377" t="s">
        <v>49</v>
      </c>
      <c r="H19" s="355" t="str">
        <f t="shared" si="0"/>
        <v>-</v>
      </c>
      <c r="I19" s="377" t="s">
        <v>49</v>
      </c>
      <c r="J19" s="377" t="s">
        <v>49</v>
      </c>
      <c r="K19" s="355" t="str">
        <f t="shared" si="1"/>
        <v>-</v>
      </c>
    </row>
    <row r="20" spans="2:11" x14ac:dyDescent="0.2">
      <c r="B20" s="41" t="s">
        <v>26</v>
      </c>
      <c r="C20" s="10"/>
      <c r="D20" s="42"/>
      <c r="E20" s="71">
        <v>10</v>
      </c>
      <c r="F20" s="377" t="s">
        <v>49</v>
      </c>
      <c r="G20" s="377" t="s">
        <v>49</v>
      </c>
      <c r="H20" s="355" t="str">
        <f t="shared" si="0"/>
        <v>-</v>
      </c>
      <c r="I20" s="377" t="s">
        <v>49</v>
      </c>
      <c r="J20" s="377" t="s">
        <v>49</v>
      </c>
      <c r="K20" s="355" t="str">
        <f t="shared" si="1"/>
        <v>-</v>
      </c>
    </row>
    <row r="21" spans="2:11" x14ac:dyDescent="0.2">
      <c r="B21" s="41" t="s">
        <v>26</v>
      </c>
      <c r="C21" s="10"/>
      <c r="D21" s="42" t="s">
        <v>194</v>
      </c>
      <c r="E21" s="71">
        <v>11</v>
      </c>
      <c r="F21" s="377">
        <v>254.72</v>
      </c>
      <c r="G21" s="377">
        <v>415.33</v>
      </c>
      <c r="H21" s="355">
        <f t="shared" si="0"/>
        <v>-38.670454819059543</v>
      </c>
      <c r="I21" s="377">
        <v>284.07</v>
      </c>
      <c r="J21" s="377">
        <v>426.56</v>
      </c>
      <c r="K21" s="355">
        <f t="shared" si="1"/>
        <v>-33.40444486121531</v>
      </c>
    </row>
    <row r="22" spans="2:11" x14ac:dyDescent="0.2">
      <c r="B22" s="41" t="s">
        <v>26</v>
      </c>
      <c r="C22" s="10"/>
      <c r="D22" s="42"/>
      <c r="E22" s="71">
        <v>12</v>
      </c>
      <c r="F22" s="377" t="s">
        <v>49</v>
      </c>
      <c r="G22" s="377" t="s">
        <v>49</v>
      </c>
      <c r="H22" s="355" t="str">
        <f t="shared" si="0"/>
        <v>-</v>
      </c>
      <c r="I22" s="377" t="s">
        <v>49</v>
      </c>
      <c r="J22" s="377" t="s">
        <v>49</v>
      </c>
      <c r="K22" s="355" t="str">
        <f t="shared" si="1"/>
        <v>-</v>
      </c>
    </row>
    <row r="23" spans="2:11" x14ac:dyDescent="0.2">
      <c r="B23" s="41" t="s">
        <v>26</v>
      </c>
      <c r="C23" s="10"/>
      <c r="D23" s="42"/>
      <c r="E23" s="71">
        <v>13</v>
      </c>
      <c r="F23" s="377" t="s">
        <v>49</v>
      </c>
      <c r="G23" s="377" t="s">
        <v>49</v>
      </c>
      <c r="H23" s="355" t="str">
        <f t="shared" si="0"/>
        <v>-</v>
      </c>
      <c r="I23" s="377" t="s">
        <v>49</v>
      </c>
      <c r="J23" s="377" t="s">
        <v>49</v>
      </c>
      <c r="K23" s="355" t="str">
        <f t="shared" si="1"/>
        <v>-</v>
      </c>
    </row>
    <row r="24" spans="2:11" x14ac:dyDescent="0.2">
      <c r="B24" s="41" t="s">
        <v>26</v>
      </c>
      <c r="C24" s="10"/>
      <c r="D24" s="493"/>
      <c r="E24" s="71">
        <v>14</v>
      </c>
      <c r="F24" s="377" t="s">
        <v>49</v>
      </c>
      <c r="G24" s="377" t="s">
        <v>49</v>
      </c>
      <c r="H24" s="355" t="str">
        <f t="shared" si="0"/>
        <v>-</v>
      </c>
      <c r="I24" s="377" t="s">
        <v>49</v>
      </c>
      <c r="J24" s="377" t="s">
        <v>49</v>
      </c>
      <c r="K24" s="355" t="str">
        <f t="shared" si="1"/>
        <v>-</v>
      </c>
    </row>
    <row r="25" spans="2:11" x14ac:dyDescent="0.2">
      <c r="B25" s="41" t="s">
        <v>26</v>
      </c>
      <c r="C25" s="10"/>
      <c r="D25" s="42"/>
      <c r="E25" s="71">
        <v>15</v>
      </c>
      <c r="F25" s="377" t="s">
        <v>49</v>
      </c>
      <c r="G25" s="377" t="s">
        <v>49</v>
      </c>
      <c r="H25" s="355" t="str">
        <f t="shared" si="0"/>
        <v>-</v>
      </c>
      <c r="I25" s="377" t="s">
        <v>49</v>
      </c>
      <c r="J25" s="377" t="s">
        <v>49</v>
      </c>
      <c r="K25" s="355" t="str">
        <f t="shared" si="1"/>
        <v>-</v>
      </c>
    </row>
    <row r="26" spans="2:11" x14ac:dyDescent="0.2">
      <c r="B26" s="41" t="s">
        <v>26</v>
      </c>
      <c r="C26" s="10"/>
      <c r="D26" s="42"/>
      <c r="E26" s="71">
        <v>16</v>
      </c>
      <c r="F26" s="377" t="s">
        <v>49</v>
      </c>
      <c r="G26" s="377" t="s">
        <v>49</v>
      </c>
      <c r="H26" s="355" t="str">
        <f t="shared" si="0"/>
        <v>-</v>
      </c>
      <c r="I26" s="377" t="s">
        <v>49</v>
      </c>
      <c r="J26" s="377" t="s">
        <v>49</v>
      </c>
      <c r="K26" s="355" t="str">
        <f t="shared" si="1"/>
        <v>-</v>
      </c>
    </row>
    <row r="27" spans="2:11" x14ac:dyDescent="0.2">
      <c r="B27" s="41" t="s">
        <v>26</v>
      </c>
      <c r="C27" s="10"/>
      <c r="D27" s="42"/>
      <c r="E27" s="71">
        <v>17</v>
      </c>
      <c r="F27" s="377" t="s">
        <v>49</v>
      </c>
      <c r="G27" s="377" t="s">
        <v>49</v>
      </c>
      <c r="H27" s="355" t="str">
        <f t="shared" si="0"/>
        <v>-</v>
      </c>
      <c r="I27" s="377" t="s">
        <v>49</v>
      </c>
      <c r="J27" s="377" t="s">
        <v>49</v>
      </c>
      <c r="K27" s="355" t="str">
        <f t="shared" si="1"/>
        <v>-</v>
      </c>
    </row>
    <row r="28" spans="2:11" x14ac:dyDescent="0.2">
      <c r="B28" s="41" t="s">
        <v>26</v>
      </c>
      <c r="C28" s="10"/>
      <c r="D28" s="42"/>
      <c r="E28" s="71">
        <v>18</v>
      </c>
      <c r="F28" s="377" t="s">
        <v>49</v>
      </c>
      <c r="G28" s="377" t="s">
        <v>49</v>
      </c>
      <c r="H28" s="355" t="str">
        <f>IF(AND(G28&lt;&gt;"-",F28&lt;&gt;"-"),IF((F28&lt;=G28*6),F28/G28*100-100,"-"),"-")</f>
        <v>-</v>
      </c>
      <c r="I28" s="377" t="s">
        <v>49</v>
      </c>
      <c r="J28" s="377" t="s">
        <v>49</v>
      </c>
      <c r="K28" s="355" t="str">
        <f>IF(AND(J28&lt;&gt;"-",I28&lt;&gt;"-"),IF((I28&lt;=J28*6),I28/J28*100-100,"-"),"-")</f>
        <v>-</v>
      </c>
    </row>
    <row r="29" spans="2:11" x14ac:dyDescent="0.2">
      <c r="B29" s="41" t="s">
        <v>26</v>
      </c>
      <c r="C29" s="10"/>
      <c r="D29" s="42"/>
      <c r="E29" s="38">
        <v>19</v>
      </c>
      <c r="F29" s="377" t="s">
        <v>49</v>
      </c>
      <c r="G29" s="377" t="s">
        <v>49</v>
      </c>
      <c r="H29" s="355" t="str">
        <f>IF(AND(G29&lt;&gt;"-",F29&lt;&gt;"-"),IF((F29&lt;=G29*6),F29/G29*100-100,"-"),"-")</f>
        <v>-</v>
      </c>
      <c r="I29" s="377" t="s">
        <v>49</v>
      </c>
      <c r="J29" s="377" t="s">
        <v>49</v>
      </c>
      <c r="K29" s="355" t="str">
        <f>IF(AND(J29&lt;&gt;"-",I29&lt;&gt;"-"),IF((I29&lt;=J29*6),I29/J29*100-100,"-"),"-")</f>
        <v>-</v>
      </c>
    </row>
    <row r="30" spans="2:11" x14ac:dyDescent="0.2">
      <c r="B30" s="72" t="s">
        <v>35</v>
      </c>
      <c r="C30" s="73" t="s">
        <v>46</v>
      </c>
      <c r="D30" s="73"/>
      <c r="E30" s="74">
        <v>20</v>
      </c>
      <c r="F30" s="378">
        <v>254.1</v>
      </c>
      <c r="G30" s="378">
        <v>404.38</v>
      </c>
      <c r="H30" s="385">
        <f>IF(AND(G30&lt;&gt;"-",F30&lt;&gt;"-"),IF((F30&lt;=G30*6),F30/G30*100-100,"-"),"-")</f>
        <v>-37.163064444334537</v>
      </c>
      <c r="I30" s="378">
        <v>278.25</v>
      </c>
      <c r="J30" s="378">
        <v>425.93</v>
      </c>
      <c r="K30" s="385">
        <f>IF(AND(J30&lt;&gt;"-",I30&lt;&gt;"-"),IF((I30&lt;=J30*6),I30/J30*100-100,"-"),"-")</f>
        <v>-34.672364003474755</v>
      </c>
    </row>
    <row r="31" spans="2:11" x14ac:dyDescent="0.2">
      <c r="B31" s="76" t="s">
        <v>26</v>
      </c>
      <c r="C31" s="77" t="s">
        <v>47</v>
      </c>
      <c r="D31" s="78"/>
      <c r="E31" s="79">
        <v>21</v>
      </c>
      <c r="F31" s="377" t="s">
        <v>49</v>
      </c>
      <c r="G31" s="377" t="s">
        <v>49</v>
      </c>
      <c r="H31" s="355" t="str">
        <f>IF(AND(G31&lt;&gt;"-",F31&lt;&gt;"-"),IF((F31&lt;=G31*6),F31/G31*100-100,"-"),"-")</f>
        <v>-</v>
      </c>
      <c r="I31" s="377" t="s">
        <v>49</v>
      </c>
      <c r="J31" s="377" t="s">
        <v>49</v>
      </c>
      <c r="K31" s="355" t="str">
        <f>IF(AND(J31&lt;&gt;"-",I31&lt;&gt;"-"),IF((I31&lt;=J31*6),I31/J31*100-100,"-"),"-")</f>
        <v>-</v>
      </c>
    </row>
    <row r="32" spans="2:11" x14ac:dyDescent="0.2">
      <c r="B32" s="86" t="s">
        <v>35</v>
      </c>
      <c r="C32" s="82" t="s">
        <v>56</v>
      </c>
      <c r="D32" s="83"/>
      <c r="E32" s="74">
        <v>22</v>
      </c>
      <c r="F32" s="378">
        <v>254.1</v>
      </c>
      <c r="G32" s="378">
        <v>404.38</v>
      </c>
      <c r="H32" s="385">
        <f>IF(AND(G32&lt;&gt;"-",F32&lt;&gt;"-"),IF((F32&lt;=G32*6),F32/G32*100-100,"-"),"-")</f>
        <v>-37.163064444334537</v>
      </c>
      <c r="I32" s="378">
        <v>278.25</v>
      </c>
      <c r="J32" s="378">
        <v>425.93</v>
      </c>
      <c r="K32" s="385">
        <f>IF(AND(J32&lt;&gt;"-",I32&lt;&gt;"-"),IF((I32&lt;=J32*6),I32/J32*100-100,"-"),"-")</f>
        <v>-34.672364003474755</v>
      </c>
    </row>
    <row r="33" spans="2:11" x14ac:dyDescent="0.2">
      <c r="B33" s="63"/>
      <c r="C33" s="63"/>
      <c r="D33" s="63"/>
      <c r="E33" s="63"/>
      <c r="F33" s="64"/>
      <c r="G33" s="65"/>
      <c r="H33" s="66"/>
      <c r="I33" s="64"/>
      <c r="J33" s="65"/>
      <c r="K33" s="66"/>
    </row>
    <row r="34" spans="2:11" x14ac:dyDescent="0.2">
      <c r="B34" s="67"/>
      <c r="H34" s="67"/>
    </row>
    <row r="35" spans="2:11" x14ac:dyDescent="0.2"/>
    <row r="36" spans="2:11" hidden="1" x14ac:dyDescent="0.2"/>
  </sheetData>
  <phoneticPr fontId="0" type="noConversion"/>
  <hyperlinks>
    <hyperlink ref="K1" location="Inhalt!F17" display="Inhalt!F17"/>
  </hyperlinks>
  <printOptions horizontalCentered="1" verticalCentered="1"/>
  <pageMargins left="0.19685039370078741" right="0.19685039370078741" top="0.8" bottom="0" header="0.51181102300000003" footer="0.51181102300000003"/>
  <pageSetup paperSize="9" orientation="landscape" horizontalDpi="300" verticalDpi="300" r:id="rId1"/>
  <headerFooter alignWithMargins="0">
    <oddHeader>&amp;C&amp;"Helv,Fett"&amp;11Bundesamt für Wirtschaft und Ausfuhrkontrolle&amp;12
Mineralöldaten für die Bundesrepublik Deutschland&amp;LEndgültige Daten&amp;R14.6.2021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B1:K38"/>
  <sheetViews>
    <sheetView showRowColHeaders="0" zoomScale="87" workbookViewId="0">
      <selection activeCell="K1" sqref="K1"/>
    </sheetView>
  </sheetViews>
  <sheetFormatPr baseColWidth="10" defaultColWidth="0" defaultRowHeight="12.75" zeroHeight="1" x14ac:dyDescent="0.2"/>
  <cols>
    <col min="1" max="1" width="7.7109375" style="9" customWidth="1"/>
    <col min="2" max="2" width="3.5703125" style="9" customWidth="1"/>
    <col min="3" max="3" width="2.28515625" style="9" customWidth="1"/>
    <col min="4" max="4" width="32.140625" style="9" customWidth="1"/>
    <col min="5" max="5" width="3" style="9" customWidth="1"/>
    <col min="6" max="11" width="12.5703125" style="9" customWidth="1"/>
    <col min="12" max="12" width="2.140625" style="9" customWidth="1"/>
    <col min="13" max="16384" width="0" style="9" hidden="1"/>
  </cols>
  <sheetData>
    <row r="1" spans="2:11" ht="15.75" x14ac:dyDescent="0.25">
      <c r="B1" s="354" t="s">
        <v>371</v>
      </c>
      <c r="C1" s="68"/>
      <c r="D1" s="6"/>
      <c r="E1" s="6"/>
      <c r="F1" s="6"/>
      <c r="G1" s="7"/>
      <c r="H1" s="6"/>
      <c r="I1" s="6"/>
      <c r="J1" s="6"/>
      <c r="K1" s="476" t="str">
        <f>INDEX(rP1.Inhalte,22,1)</f>
        <v>zurück zum Inhaltsverzeichnis</v>
      </c>
    </row>
    <row r="2" spans="2:11" ht="7.5" customHeight="1" x14ac:dyDescent="0.25">
      <c r="B2" s="10"/>
      <c r="C2" s="11"/>
      <c r="G2" s="12"/>
      <c r="I2" s="13"/>
      <c r="K2" s="14"/>
    </row>
    <row r="3" spans="2:11" x14ac:dyDescent="0.2">
      <c r="B3" s="15" t="s">
        <v>57</v>
      </c>
      <c r="C3" s="15"/>
      <c r="K3" s="16" t="s">
        <v>7</v>
      </c>
    </row>
    <row r="4" spans="2:11" ht="7.5" customHeight="1" x14ac:dyDescent="0.2">
      <c r="B4" s="10"/>
      <c r="C4" s="17"/>
      <c r="D4" s="17"/>
      <c r="E4" s="17"/>
      <c r="F4" s="18"/>
      <c r="G4" s="18"/>
      <c r="H4" s="18"/>
      <c r="I4" s="18"/>
      <c r="J4" s="18"/>
      <c r="K4" s="18"/>
    </row>
    <row r="5" spans="2:11" x14ac:dyDescent="0.2">
      <c r="B5" s="19"/>
      <c r="C5" s="20"/>
      <c r="D5" s="20"/>
      <c r="E5" s="21"/>
      <c r="F5" s="22" t="s">
        <v>0</v>
      </c>
      <c r="G5" s="23" t="s">
        <v>0</v>
      </c>
      <c r="H5" s="24" t="s">
        <v>0</v>
      </c>
      <c r="I5" s="25" t="s">
        <v>8</v>
      </c>
      <c r="J5" s="26"/>
      <c r="K5" s="27"/>
    </row>
    <row r="6" spans="2:11" x14ac:dyDescent="0.2">
      <c r="B6" s="28"/>
      <c r="C6" s="29"/>
      <c r="D6" s="29" t="s">
        <v>9</v>
      </c>
      <c r="E6" s="30" t="s">
        <v>0</v>
      </c>
      <c r="F6" s="31" t="s">
        <v>10</v>
      </c>
      <c r="G6" s="32" t="s">
        <v>10</v>
      </c>
      <c r="H6" s="33" t="s">
        <v>11</v>
      </c>
      <c r="I6" s="22" t="s">
        <v>12</v>
      </c>
      <c r="J6" s="32" t="s">
        <v>12</v>
      </c>
      <c r="K6" s="33" t="s">
        <v>11</v>
      </c>
    </row>
    <row r="7" spans="2:11" x14ac:dyDescent="0.2">
      <c r="B7" s="28"/>
      <c r="C7" s="29"/>
      <c r="D7" s="29"/>
      <c r="E7" s="30"/>
      <c r="F7" s="31" t="s">
        <v>0</v>
      </c>
      <c r="G7" s="32" t="s">
        <v>13</v>
      </c>
      <c r="H7" s="33" t="s">
        <v>14</v>
      </c>
      <c r="I7" s="31" t="s">
        <v>15</v>
      </c>
      <c r="J7" s="32" t="s">
        <v>15</v>
      </c>
      <c r="K7" s="33" t="s">
        <v>16</v>
      </c>
    </row>
    <row r="8" spans="2:11" x14ac:dyDescent="0.2">
      <c r="B8" s="28" t="s">
        <v>58</v>
      </c>
      <c r="C8" s="29"/>
      <c r="D8" s="29"/>
      <c r="E8" s="30"/>
      <c r="F8" s="34" t="s">
        <v>0</v>
      </c>
      <c r="G8" s="32"/>
      <c r="H8" s="33" t="s">
        <v>18</v>
      </c>
      <c r="I8" s="34" t="s">
        <v>0</v>
      </c>
      <c r="J8" s="32" t="s">
        <v>13</v>
      </c>
      <c r="K8" s="33" t="s">
        <v>18</v>
      </c>
    </row>
    <row r="9" spans="2:11" x14ac:dyDescent="0.2">
      <c r="B9" s="35"/>
      <c r="C9" s="17"/>
      <c r="D9" s="17"/>
      <c r="E9" s="36"/>
      <c r="F9" s="37" t="s">
        <v>19</v>
      </c>
      <c r="G9" s="38" t="s">
        <v>20</v>
      </c>
      <c r="H9" s="39" t="s">
        <v>21</v>
      </c>
      <c r="I9" s="37" t="s">
        <v>55</v>
      </c>
      <c r="J9" s="38" t="s">
        <v>23</v>
      </c>
      <c r="K9" s="39" t="s">
        <v>24</v>
      </c>
    </row>
    <row r="10" spans="2:11" x14ac:dyDescent="0.2">
      <c r="B10" s="87"/>
      <c r="C10" s="19"/>
      <c r="D10" s="88"/>
      <c r="E10" s="87"/>
      <c r="F10" s="10"/>
      <c r="G10" s="59"/>
      <c r="H10" s="59"/>
      <c r="I10" s="10"/>
      <c r="J10" s="59"/>
      <c r="K10" s="59"/>
    </row>
    <row r="11" spans="2:11" x14ac:dyDescent="0.2">
      <c r="B11" s="41" t="s">
        <v>26</v>
      </c>
      <c r="C11" s="89"/>
      <c r="D11" s="63" t="s">
        <v>52</v>
      </c>
      <c r="E11" s="41">
        <v>1</v>
      </c>
      <c r="F11" s="361">
        <v>7089929</v>
      </c>
      <c r="G11" s="53">
        <v>7644803</v>
      </c>
      <c r="H11" s="94">
        <f>IF(AND(G11&gt; 0,F11&gt;0,F11&lt;=G11*6),F11/G11*100-100,"-")</f>
        <v>-7.2581857243410894</v>
      </c>
      <c r="I11" s="361">
        <v>70857049</v>
      </c>
      <c r="J11" s="53">
        <v>72928540</v>
      </c>
      <c r="K11" s="94">
        <f>IF(AND(J11&gt; 0,I11&gt;0,I11&lt;=J11*6),I11/J11*100-100,"-")</f>
        <v>-2.8404394219327571</v>
      </c>
    </row>
    <row r="12" spans="2:11" x14ac:dyDescent="0.2">
      <c r="B12" s="41" t="s">
        <v>0</v>
      </c>
      <c r="C12" s="89"/>
      <c r="D12" s="42"/>
      <c r="E12" s="71" t="s">
        <v>0</v>
      </c>
      <c r="F12" s="362"/>
      <c r="G12" s="45"/>
      <c r="H12" s="90"/>
      <c r="I12" s="362"/>
      <c r="J12" s="45"/>
      <c r="K12" s="90"/>
    </row>
    <row r="13" spans="2:11" x14ac:dyDescent="0.2">
      <c r="B13" s="41" t="s">
        <v>0</v>
      </c>
      <c r="C13" s="89"/>
      <c r="D13" s="58" t="s">
        <v>59</v>
      </c>
      <c r="E13" s="87"/>
      <c r="F13" s="61"/>
      <c r="G13" s="61"/>
      <c r="H13" s="62"/>
      <c r="I13" s="61"/>
      <c r="J13" s="61"/>
      <c r="K13" s="62"/>
    </row>
    <row r="14" spans="2:11" x14ac:dyDescent="0.2">
      <c r="B14" s="32" t="s">
        <v>26</v>
      </c>
      <c r="C14" s="89"/>
      <c r="D14" s="29" t="s">
        <v>60</v>
      </c>
      <c r="E14" s="32">
        <v>2</v>
      </c>
      <c r="F14" s="283">
        <v>898182</v>
      </c>
      <c r="G14" s="53">
        <v>945522</v>
      </c>
      <c r="H14" s="94">
        <f>IF(AND(G14&gt; 0,F14&gt;0,F14&lt;=G14*6),F14/G14*100-100,"-")</f>
        <v>-5.0067581716765943</v>
      </c>
      <c r="I14" s="283">
        <v>8287748</v>
      </c>
      <c r="J14" s="53">
        <v>9372913</v>
      </c>
      <c r="K14" s="94">
        <f>IF(AND(J14&gt; 0,I14&gt;0,I14&lt;=J14*6),I14/J14*100-100,"-")</f>
        <v>-11.577670677195016</v>
      </c>
    </row>
    <row r="15" spans="2:11" x14ac:dyDescent="0.2">
      <c r="B15" s="32"/>
      <c r="C15" s="89"/>
      <c r="D15" s="17" t="s">
        <v>61</v>
      </c>
      <c r="E15" s="92"/>
      <c r="F15" s="282"/>
      <c r="G15" s="45"/>
      <c r="H15" s="90"/>
      <c r="I15" s="282"/>
      <c r="J15" s="45"/>
      <c r="K15" s="90"/>
    </row>
    <row r="16" spans="2:11" x14ac:dyDescent="0.2">
      <c r="B16" s="32"/>
      <c r="C16" s="89"/>
      <c r="D16" s="20" t="s">
        <v>292</v>
      </c>
      <c r="E16" s="23"/>
      <c r="F16" s="361"/>
      <c r="G16" s="61"/>
      <c r="H16" s="62"/>
      <c r="I16" s="361"/>
      <c r="J16" s="61"/>
      <c r="K16" s="62"/>
    </row>
    <row r="17" spans="2:11" x14ac:dyDescent="0.2">
      <c r="B17" s="32" t="s">
        <v>26</v>
      </c>
      <c r="C17" s="89"/>
      <c r="D17" s="29" t="s">
        <v>294</v>
      </c>
      <c r="E17" s="32">
        <v>3</v>
      </c>
      <c r="F17" s="361">
        <v>476195</v>
      </c>
      <c r="G17" s="53">
        <v>434087</v>
      </c>
      <c r="H17" s="94">
        <f>IF(AND(G17&gt; 0,F17&gt;0,F17&lt;=G17*6),F17/G17*100-100,"-")</f>
        <v>9.7003596053325793</v>
      </c>
      <c r="I17" s="361">
        <v>4638606</v>
      </c>
      <c r="J17" s="53">
        <v>4166047</v>
      </c>
      <c r="K17" s="94">
        <f>IF(AND(J17&gt; 0,I17&gt;0,I17&lt;=J17*6),I17/J17*100-100,"-")</f>
        <v>11.343102946270164</v>
      </c>
    </row>
    <row r="18" spans="2:11" x14ac:dyDescent="0.2">
      <c r="B18" s="32"/>
      <c r="C18" s="89"/>
      <c r="D18" s="17" t="s">
        <v>293</v>
      </c>
      <c r="E18" s="92"/>
      <c r="F18" s="362"/>
      <c r="G18" s="45"/>
      <c r="H18" s="90"/>
      <c r="I18" s="362"/>
      <c r="J18" s="45"/>
      <c r="K18" s="90"/>
    </row>
    <row r="19" spans="2:11" x14ac:dyDescent="0.2">
      <c r="B19" s="32"/>
      <c r="C19" s="89"/>
      <c r="D19" s="20"/>
      <c r="E19" s="23"/>
      <c r="F19" s="361"/>
      <c r="G19" s="61"/>
      <c r="H19" s="62"/>
      <c r="I19" s="361"/>
      <c r="J19" s="61"/>
      <c r="K19" s="62"/>
    </row>
    <row r="20" spans="2:11" x14ac:dyDescent="0.2">
      <c r="B20" s="32" t="s">
        <v>49</v>
      </c>
      <c r="C20" s="89"/>
      <c r="D20" s="29" t="s">
        <v>62</v>
      </c>
      <c r="E20" s="32">
        <v>4</v>
      </c>
      <c r="F20" s="361">
        <v>-16923</v>
      </c>
      <c r="G20" s="53">
        <v>5412</v>
      </c>
      <c r="H20" s="94" t="str">
        <f>IF(AND(G20&gt; 0,F20&gt;0,F20&lt;=G20*6),F20/G20*100-100,"-")</f>
        <v>-</v>
      </c>
      <c r="I20" s="361">
        <v>142174</v>
      </c>
      <c r="J20" s="53">
        <v>205713</v>
      </c>
      <c r="K20" s="94">
        <f>IF(AND(J20&gt; 0,I20&gt;0,I20&lt;=J20*6),I20/J20*100-100,"-")</f>
        <v>-30.887206933932219</v>
      </c>
    </row>
    <row r="21" spans="2:11" x14ac:dyDescent="0.2">
      <c r="B21" s="32"/>
      <c r="C21" s="89"/>
      <c r="D21" s="17"/>
      <c r="E21" s="92"/>
      <c r="F21" s="362"/>
      <c r="G21" s="45"/>
      <c r="H21" s="90"/>
      <c r="I21" s="362"/>
      <c r="J21" s="45"/>
      <c r="K21" s="90"/>
    </row>
    <row r="22" spans="2:11" x14ac:dyDescent="0.2">
      <c r="B22" s="32"/>
      <c r="C22" s="89"/>
      <c r="D22" s="20"/>
      <c r="E22" s="23"/>
      <c r="F22" s="361"/>
      <c r="G22" s="61"/>
      <c r="H22" s="62"/>
      <c r="I22" s="361"/>
      <c r="J22" s="61"/>
      <c r="K22" s="62"/>
    </row>
    <row r="23" spans="2:11" x14ac:dyDescent="0.2">
      <c r="B23" s="32" t="s">
        <v>49</v>
      </c>
      <c r="C23" s="89"/>
      <c r="D23" s="29" t="s">
        <v>63</v>
      </c>
      <c r="E23" s="32">
        <v>5</v>
      </c>
      <c r="F23" s="361">
        <v>-97843</v>
      </c>
      <c r="G23" s="53">
        <v>-14143</v>
      </c>
      <c r="H23" s="383" t="s">
        <v>49</v>
      </c>
      <c r="I23" s="361">
        <v>15366</v>
      </c>
      <c r="J23" s="53">
        <v>616214</v>
      </c>
      <c r="K23" s="383" t="s">
        <v>49</v>
      </c>
    </row>
    <row r="24" spans="2:11" x14ac:dyDescent="0.2">
      <c r="B24" s="32"/>
      <c r="C24" s="89"/>
      <c r="D24" s="17"/>
      <c r="E24" s="92"/>
      <c r="F24" s="362"/>
      <c r="G24" s="45"/>
      <c r="H24" s="90"/>
      <c r="I24" s="362"/>
      <c r="J24" s="45"/>
      <c r="K24" s="90"/>
    </row>
    <row r="25" spans="2:11" x14ac:dyDescent="0.2">
      <c r="B25" s="95"/>
      <c r="C25" s="96"/>
      <c r="D25" s="97"/>
      <c r="E25" s="98"/>
      <c r="F25" s="363"/>
      <c r="G25" s="363"/>
      <c r="H25" s="364"/>
      <c r="I25" s="363"/>
      <c r="J25" s="363"/>
      <c r="K25" s="364"/>
    </row>
    <row r="26" spans="2:11" x14ac:dyDescent="0.2">
      <c r="B26" s="95" t="s">
        <v>35</v>
      </c>
      <c r="C26" s="96"/>
      <c r="D26" s="99" t="s">
        <v>64</v>
      </c>
      <c r="E26" s="100">
        <v>6</v>
      </c>
      <c r="F26" s="365">
        <f>F11+F14+F17-F20-F23</f>
        <v>8579072</v>
      </c>
      <c r="G26" s="365">
        <f>G11+G14+G17-G20-G23</f>
        <v>9033143</v>
      </c>
      <c r="H26" s="366">
        <f>IF(AND(G26&gt; 0,F26&gt;0,F26&lt;=G26*6),F26/G26*100-100,"-")</f>
        <v>-5.0267221497545194</v>
      </c>
      <c r="I26" s="365">
        <f>I11+I14+I17-I20-I23</f>
        <v>83625863</v>
      </c>
      <c r="J26" s="365">
        <f>J11+J14+J17-J20-J23</f>
        <v>85645573</v>
      </c>
      <c r="K26" s="366">
        <f>IF(AND(J26&gt; 0,I26&gt;0,I26&lt;=J26*6),I26/J26*100-100,"-")</f>
        <v>-2.3582187955003775</v>
      </c>
    </row>
    <row r="27" spans="2:11" x14ac:dyDescent="0.2">
      <c r="B27" s="72"/>
      <c r="C27" s="96"/>
      <c r="D27" s="73"/>
      <c r="E27" s="101"/>
      <c r="F27" s="367"/>
      <c r="G27" s="367"/>
      <c r="H27" s="103"/>
      <c r="I27" s="367"/>
      <c r="J27" s="367"/>
      <c r="K27" s="103"/>
    </row>
    <row r="28" spans="2:11" x14ac:dyDescent="0.2">
      <c r="B28" s="23"/>
      <c r="C28" s="104"/>
      <c r="D28" s="21"/>
      <c r="E28" s="23"/>
      <c r="F28" s="53"/>
      <c r="G28" s="361"/>
      <c r="H28" s="62"/>
      <c r="I28" s="53"/>
      <c r="J28" s="361"/>
      <c r="K28" s="62"/>
    </row>
    <row r="29" spans="2:11" x14ac:dyDescent="0.2">
      <c r="B29" s="32" t="s">
        <v>49</v>
      </c>
      <c r="C29" s="89"/>
      <c r="D29" s="30" t="s">
        <v>65</v>
      </c>
      <c r="E29" s="32">
        <v>7</v>
      </c>
      <c r="F29" s="53">
        <v>35711</v>
      </c>
      <c r="G29" s="361">
        <v>9995</v>
      </c>
      <c r="H29" s="94">
        <f>IF(AND(G29&gt; 0,F29&gt;0,F29&lt;=G29*6),F29/G29*100-100,"-")</f>
        <v>257.28864432216108</v>
      </c>
      <c r="I29" s="53">
        <v>122683</v>
      </c>
      <c r="J29" s="361">
        <v>114419</v>
      </c>
      <c r="K29" s="94">
        <f>IF(AND(J29&gt; 0,I29&gt;0,I29&lt;=J29*6),I29/J29*100-100,"-")</f>
        <v>7.22257666995867</v>
      </c>
    </row>
    <row r="30" spans="2:11" x14ac:dyDescent="0.2">
      <c r="B30" s="32"/>
      <c r="C30" s="105"/>
      <c r="D30" s="36"/>
      <c r="E30" s="92"/>
      <c r="F30" s="45"/>
      <c r="G30" s="362"/>
      <c r="H30" s="90"/>
      <c r="I30" s="45"/>
      <c r="J30" s="362"/>
      <c r="K30" s="90"/>
    </row>
    <row r="31" spans="2:11" x14ac:dyDescent="0.2">
      <c r="B31" s="32"/>
      <c r="C31" s="104"/>
      <c r="D31" s="21" t="s">
        <v>66</v>
      </c>
      <c r="E31" s="23"/>
      <c r="F31" s="53"/>
      <c r="G31" s="361"/>
      <c r="H31" s="62"/>
      <c r="I31" s="53"/>
      <c r="J31" s="361"/>
      <c r="K31" s="62"/>
    </row>
    <row r="32" spans="2:11" x14ac:dyDescent="0.2">
      <c r="B32" s="32" t="s">
        <v>49</v>
      </c>
      <c r="C32" s="89"/>
      <c r="D32" s="30" t="s">
        <v>67</v>
      </c>
      <c r="E32" s="32">
        <v>8</v>
      </c>
      <c r="F32" s="53">
        <v>161274</v>
      </c>
      <c r="G32" s="361">
        <v>167015</v>
      </c>
      <c r="H32" s="94">
        <f>IF(AND(G32&gt; 0,F32&gt;0,F32&lt;=G32*6),F32/G32*100-100,"-")</f>
        <v>-3.4374158009759697</v>
      </c>
      <c r="I32" s="53">
        <v>1610040</v>
      </c>
      <c r="J32" s="361">
        <v>1503144</v>
      </c>
      <c r="K32" s="94">
        <f>IF(AND(J32&gt; 0,I32&gt;0,I32&lt;=J32*6),I32/J32*100-100,"-")</f>
        <v>7.1114943079305846</v>
      </c>
    </row>
    <row r="33" spans="2:11" x14ac:dyDescent="0.2">
      <c r="B33" s="32"/>
      <c r="C33" s="105"/>
      <c r="D33" s="36" t="s">
        <v>68</v>
      </c>
      <c r="E33" s="92"/>
      <c r="F33" s="45"/>
      <c r="G33" s="362"/>
      <c r="H33" s="90"/>
      <c r="I33" s="45"/>
      <c r="J33" s="362"/>
      <c r="K33" s="90"/>
    </row>
    <row r="34" spans="2:11" x14ac:dyDescent="0.2">
      <c r="B34" s="95"/>
      <c r="C34" s="106"/>
      <c r="D34" s="107" t="s">
        <v>69</v>
      </c>
      <c r="E34" s="98"/>
      <c r="F34" s="368"/>
      <c r="G34" s="369"/>
      <c r="H34" s="364"/>
      <c r="I34" s="368"/>
      <c r="J34" s="369"/>
      <c r="K34" s="364"/>
    </row>
    <row r="35" spans="2:11" x14ac:dyDescent="0.2">
      <c r="B35" s="95" t="s">
        <v>35</v>
      </c>
      <c r="C35" s="96"/>
      <c r="D35" s="108" t="s">
        <v>70</v>
      </c>
      <c r="E35" s="100">
        <v>9</v>
      </c>
      <c r="F35" s="365">
        <f>F26-F29-F32</f>
        <v>8382087</v>
      </c>
      <c r="G35" s="365">
        <f>G26-G29-G32</f>
        <v>8856133</v>
      </c>
      <c r="H35" s="366">
        <f>IF(AND(G35&gt; 0,F35&gt;0,F35&lt;=G35*6),F35/G35*100-100,"-")</f>
        <v>-5.3527425570505898</v>
      </c>
      <c r="I35" s="365">
        <f>I26-I29-I32</f>
        <v>81893140</v>
      </c>
      <c r="J35" s="365">
        <f>J26-J29-J32</f>
        <v>84028010</v>
      </c>
      <c r="K35" s="366">
        <f>IF(AND(J35&gt; 0,I35&gt;0,I35&lt;=J35*6),I35/J35*100-100,"-")</f>
        <v>-2.5406647140637943</v>
      </c>
    </row>
    <row r="36" spans="2:11" x14ac:dyDescent="0.2">
      <c r="B36" s="109"/>
      <c r="C36" s="110"/>
      <c r="D36" s="111" t="s">
        <v>71</v>
      </c>
      <c r="E36" s="101"/>
      <c r="F36" s="102" t="s">
        <v>0</v>
      </c>
      <c r="G36" s="112" t="s">
        <v>0</v>
      </c>
      <c r="H36" s="103"/>
      <c r="I36" s="102" t="s">
        <v>0</v>
      </c>
      <c r="J36" s="112" t="s">
        <v>0</v>
      </c>
      <c r="K36" s="103"/>
    </row>
    <row r="37" spans="2:11" ht="6.75" customHeight="1" x14ac:dyDescent="0.2"/>
    <row r="38" spans="2:11" hidden="1" x14ac:dyDescent="0.2"/>
  </sheetData>
  <phoneticPr fontId="0" type="noConversion"/>
  <hyperlinks>
    <hyperlink ref="K1" location="Inhalt!F18" display="Inhalt!F18"/>
  </hyperlinks>
  <printOptions horizontalCentered="1"/>
  <pageMargins left="0.19685039370078741" right="0.19685039370078741" top="1.25" bottom="0" header="0.51181102300000003" footer="0.51181102300000003"/>
  <pageSetup paperSize="9" orientation="landscape" horizontalDpi="300" verticalDpi="300" r:id="rId1"/>
  <headerFooter alignWithMargins="0">
    <oddHeader>&amp;C&amp;"Helv,Fett"&amp;11Bundesamt für Wirtschaft und Ausfuhrkontrolle&amp;12
Mineralöldaten für die Bundesrepublik Deutschland&amp;LEndgültige Daten&amp;R14.6.2021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N39"/>
  <sheetViews>
    <sheetView showGridLines="0" showRowColHeaders="0" zoomScale="85" workbookViewId="0">
      <selection activeCell="M1" sqref="M1"/>
    </sheetView>
  </sheetViews>
  <sheetFormatPr baseColWidth="10" defaultColWidth="0" defaultRowHeight="12.75" zeroHeight="1" x14ac:dyDescent="0.2"/>
  <cols>
    <col min="1" max="1" width="2.7109375" style="9" customWidth="1"/>
    <col min="2" max="2" width="1.140625" style="9" customWidth="1"/>
    <col min="3" max="3" width="22.7109375" style="9" customWidth="1"/>
    <col min="4" max="4" width="3.28515625" style="9" customWidth="1"/>
    <col min="5" max="5" width="12.7109375" style="9" customWidth="1"/>
    <col min="6" max="6" width="2.28515625" style="9" customWidth="1"/>
    <col min="7" max="10" width="11.42578125" style="9" customWidth="1"/>
    <col min="11" max="12" width="13.42578125" style="9" customWidth="1"/>
    <col min="13" max="13" width="12.5703125" style="9" customWidth="1"/>
    <col min="14" max="14" width="3.28515625" style="9" customWidth="1"/>
    <col min="15" max="16384" width="9.140625" style="9" hidden="1"/>
  </cols>
  <sheetData>
    <row r="1" spans="2:13" ht="15.75" x14ac:dyDescent="0.25">
      <c r="B1" s="354" t="s">
        <v>371</v>
      </c>
      <c r="C1" s="6"/>
      <c r="D1" s="6"/>
      <c r="E1" s="6"/>
      <c r="F1" s="6"/>
      <c r="G1" s="6"/>
      <c r="H1" s="6"/>
      <c r="I1" s="6"/>
      <c r="J1" s="6"/>
      <c r="K1" s="6"/>
      <c r="L1" s="6"/>
      <c r="M1" s="476" t="str">
        <f>INDEX(rP1.Inhalte,22,1)</f>
        <v>zurück zum Inhaltsverzeichnis</v>
      </c>
    </row>
    <row r="2" spans="2:13" ht="5.0999999999999996" customHeight="1" x14ac:dyDescent="0.2"/>
    <row r="3" spans="2:13" x14ac:dyDescent="0.2">
      <c r="B3" s="9" t="s">
        <v>72</v>
      </c>
      <c r="M3" s="16" t="s">
        <v>73</v>
      </c>
    </row>
    <row r="4" spans="2:13" ht="5.0999999999999996" customHeight="1" x14ac:dyDescent="0.2">
      <c r="C4" s="17"/>
      <c r="D4" s="17"/>
      <c r="E4" s="18"/>
      <c r="F4" s="18"/>
      <c r="G4" s="18"/>
      <c r="H4" s="18"/>
      <c r="I4" s="18"/>
      <c r="J4" s="18"/>
      <c r="K4" s="18"/>
      <c r="L4" s="17"/>
    </row>
    <row r="5" spans="2:13" x14ac:dyDescent="0.2">
      <c r="B5" s="104"/>
      <c r="C5" s="20"/>
      <c r="D5" s="21"/>
      <c r="E5" s="113" t="s">
        <v>74</v>
      </c>
      <c r="F5" s="114"/>
      <c r="G5" s="23" t="s">
        <v>75</v>
      </c>
      <c r="H5" s="24" t="s">
        <v>76</v>
      </c>
      <c r="I5" s="24" t="s">
        <v>77</v>
      </c>
      <c r="J5" s="24" t="s">
        <v>78</v>
      </c>
      <c r="K5" s="25" t="s">
        <v>79</v>
      </c>
      <c r="L5" s="27"/>
      <c r="M5" s="115" t="s">
        <v>80</v>
      </c>
    </row>
    <row r="6" spans="2:13" x14ac:dyDescent="0.2">
      <c r="B6" s="89"/>
      <c r="C6" s="16" t="s">
        <v>81</v>
      </c>
      <c r="D6" s="30" t="s">
        <v>0</v>
      </c>
      <c r="E6" s="116" t="s">
        <v>82</v>
      </c>
      <c r="F6" s="117"/>
      <c r="G6" s="32" t="s">
        <v>83</v>
      </c>
      <c r="H6" s="32" t="s">
        <v>84</v>
      </c>
      <c r="I6" s="32" t="s">
        <v>85</v>
      </c>
      <c r="J6" s="32" t="s">
        <v>86</v>
      </c>
      <c r="K6" s="23" t="s">
        <v>87</v>
      </c>
      <c r="L6" s="32" t="s">
        <v>88</v>
      </c>
      <c r="M6" s="32" t="s">
        <v>89</v>
      </c>
    </row>
    <row r="7" spans="2:13" x14ac:dyDescent="0.2">
      <c r="B7" s="89"/>
      <c r="D7" s="30"/>
      <c r="E7" s="116" t="s">
        <v>90</v>
      </c>
      <c r="F7" s="117"/>
      <c r="G7" s="32" t="s">
        <v>91</v>
      </c>
      <c r="H7" s="32" t="s">
        <v>92</v>
      </c>
      <c r="I7" s="32" t="s">
        <v>93</v>
      </c>
      <c r="J7" s="32" t="s">
        <v>94</v>
      </c>
      <c r="K7" s="32" t="s">
        <v>95</v>
      </c>
      <c r="L7" s="32" t="s">
        <v>96</v>
      </c>
      <c r="M7" s="32" t="s">
        <v>97</v>
      </c>
    </row>
    <row r="8" spans="2:13" ht="4.5" customHeight="1" x14ac:dyDescent="0.2">
      <c r="B8" s="89"/>
      <c r="D8" s="30"/>
      <c r="E8" s="116"/>
      <c r="F8" s="117"/>
      <c r="G8" s="32"/>
      <c r="H8" s="32"/>
      <c r="I8" s="32"/>
      <c r="J8" s="32"/>
      <c r="K8" s="32"/>
      <c r="L8" s="32"/>
      <c r="M8" s="32"/>
    </row>
    <row r="9" spans="2:13" x14ac:dyDescent="0.2">
      <c r="B9" s="89" t="s">
        <v>58</v>
      </c>
      <c r="D9" s="30"/>
      <c r="E9" s="118" t="s">
        <v>98</v>
      </c>
      <c r="F9" s="119"/>
      <c r="G9" s="32" t="s">
        <v>99</v>
      </c>
      <c r="H9" s="32" t="s">
        <v>99</v>
      </c>
      <c r="I9" s="32" t="s">
        <v>98</v>
      </c>
      <c r="J9" s="32" t="s">
        <v>98</v>
      </c>
      <c r="K9" s="32" t="s">
        <v>98</v>
      </c>
      <c r="L9" s="32" t="s">
        <v>98</v>
      </c>
      <c r="M9" s="120" t="s">
        <v>100</v>
      </c>
    </row>
    <row r="10" spans="2:13" x14ac:dyDescent="0.2">
      <c r="B10" s="105"/>
      <c r="C10" s="17"/>
      <c r="D10" s="36"/>
      <c r="E10" s="25" t="s">
        <v>101</v>
      </c>
      <c r="F10" s="27"/>
      <c r="G10" s="38" t="s">
        <v>20</v>
      </c>
      <c r="H10" s="38" t="s">
        <v>21</v>
      </c>
      <c r="I10" s="38" t="s">
        <v>55</v>
      </c>
      <c r="J10" s="38" t="s">
        <v>23</v>
      </c>
      <c r="K10" s="38" t="s">
        <v>24</v>
      </c>
      <c r="L10" s="38" t="s">
        <v>102</v>
      </c>
      <c r="M10" s="38" t="s">
        <v>103</v>
      </c>
    </row>
    <row r="11" spans="2:13" x14ac:dyDescent="0.2">
      <c r="B11" s="89" t="s">
        <v>104</v>
      </c>
      <c r="C11" s="30"/>
      <c r="D11" s="33"/>
      <c r="E11" s="22"/>
      <c r="F11" s="24"/>
      <c r="G11" s="32"/>
      <c r="H11" s="32"/>
      <c r="I11" s="32"/>
      <c r="J11" s="121"/>
      <c r="K11" s="32"/>
      <c r="L11" s="32"/>
      <c r="M11" s="32"/>
    </row>
    <row r="12" spans="2:13" x14ac:dyDescent="0.2">
      <c r="B12" s="89"/>
      <c r="C12" s="17" t="s">
        <v>105</v>
      </c>
      <c r="D12" s="92">
        <v>1</v>
      </c>
      <c r="E12" s="122">
        <v>575783</v>
      </c>
      <c r="F12" s="123"/>
      <c r="G12" s="93">
        <v>0</v>
      </c>
      <c r="H12" s="93">
        <v>183675</v>
      </c>
      <c r="I12" s="93">
        <v>19190</v>
      </c>
      <c r="J12" s="93">
        <v>0</v>
      </c>
      <c r="K12" s="93">
        <v>325190</v>
      </c>
      <c r="L12" s="93">
        <v>463103</v>
      </c>
      <c r="M12" s="93">
        <f>E12-G12-H12+I12+J12+K12+L12</f>
        <v>1199591</v>
      </c>
    </row>
    <row r="13" spans="2:13" x14ac:dyDescent="0.2">
      <c r="B13" s="89"/>
      <c r="C13" s="17" t="s">
        <v>106</v>
      </c>
      <c r="D13" s="38">
        <v>2</v>
      </c>
      <c r="E13" s="122">
        <v>1721634</v>
      </c>
      <c r="F13" s="123"/>
      <c r="G13" s="93">
        <v>0</v>
      </c>
      <c r="H13" s="93">
        <v>5563</v>
      </c>
      <c r="I13" s="93">
        <v>0</v>
      </c>
      <c r="J13" s="93">
        <v>0</v>
      </c>
      <c r="K13" s="93">
        <v>6835</v>
      </c>
      <c r="L13" s="93">
        <v>148571</v>
      </c>
      <c r="M13" s="93">
        <f t="shared" ref="M13:M19" si="0">E13-G13-H13+I13+J13+K13+L13</f>
        <v>1871477</v>
      </c>
    </row>
    <row r="14" spans="2:13" x14ac:dyDescent="0.2">
      <c r="B14" s="89"/>
      <c r="C14" s="17" t="s">
        <v>107</v>
      </c>
      <c r="D14" s="38">
        <v>3</v>
      </c>
      <c r="E14" s="122">
        <v>235244</v>
      </c>
      <c r="F14" s="123"/>
      <c r="G14" s="93">
        <v>0</v>
      </c>
      <c r="H14" s="93">
        <v>126821</v>
      </c>
      <c r="I14" s="93">
        <v>265262</v>
      </c>
      <c r="J14" s="93">
        <v>0</v>
      </c>
      <c r="K14" s="93">
        <v>941</v>
      </c>
      <c r="L14" s="93">
        <v>35111</v>
      </c>
      <c r="M14" s="93">
        <f t="shared" si="0"/>
        <v>409737</v>
      </c>
    </row>
    <row r="15" spans="2:13" x14ac:dyDescent="0.2">
      <c r="B15" s="89"/>
      <c r="C15" s="17" t="s">
        <v>108</v>
      </c>
      <c r="D15" s="38">
        <v>4</v>
      </c>
      <c r="E15" s="122">
        <v>2599372</v>
      </c>
      <c r="F15" s="123"/>
      <c r="G15" s="93">
        <v>188</v>
      </c>
      <c r="H15" s="93">
        <v>22025</v>
      </c>
      <c r="I15" s="93">
        <v>0</v>
      </c>
      <c r="J15" s="93">
        <v>0</v>
      </c>
      <c r="K15" s="93">
        <v>381949</v>
      </c>
      <c r="L15" s="93">
        <v>973307</v>
      </c>
      <c r="M15" s="93">
        <f t="shared" si="0"/>
        <v>3932415</v>
      </c>
    </row>
    <row r="16" spans="2:13" x14ac:dyDescent="0.2">
      <c r="B16" s="89"/>
      <c r="C16" s="17" t="s">
        <v>109</v>
      </c>
      <c r="D16" s="38">
        <v>5</v>
      </c>
      <c r="E16" s="122">
        <v>965535</v>
      </c>
      <c r="F16" s="123"/>
      <c r="G16" s="93">
        <v>1639</v>
      </c>
      <c r="H16" s="93">
        <v>14664</v>
      </c>
      <c r="I16" s="93">
        <v>0</v>
      </c>
      <c r="J16" s="93">
        <v>1631</v>
      </c>
      <c r="K16" s="93">
        <v>18347</v>
      </c>
      <c r="L16" s="93">
        <v>219666</v>
      </c>
      <c r="M16" s="93">
        <f t="shared" si="0"/>
        <v>1188876</v>
      </c>
    </row>
    <row r="17" spans="2:13" x14ac:dyDescent="0.2">
      <c r="B17" s="89"/>
      <c r="C17" s="17" t="s">
        <v>110</v>
      </c>
      <c r="D17" s="38">
        <v>6</v>
      </c>
      <c r="E17" s="122">
        <v>159073</v>
      </c>
      <c r="F17" s="123"/>
      <c r="G17" s="93">
        <v>0</v>
      </c>
      <c r="H17" s="93">
        <v>126874</v>
      </c>
      <c r="I17" s="93">
        <v>0</v>
      </c>
      <c r="J17" s="93">
        <v>391</v>
      </c>
      <c r="K17" s="93">
        <v>44980</v>
      </c>
      <c r="L17" s="93">
        <v>7044</v>
      </c>
      <c r="M17" s="93">
        <f t="shared" si="0"/>
        <v>84614</v>
      </c>
    </row>
    <row r="18" spans="2:13" x14ac:dyDescent="0.2">
      <c r="B18" s="89"/>
      <c r="C18" s="17" t="s">
        <v>111</v>
      </c>
      <c r="D18" s="38">
        <v>7</v>
      </c>
      <c r="E18" s="122">
        <v>381284</v>
      </c>
      <c r="F18" s="123"/>
      <c r="G18" s="93">
        <v>49879</v>
      </c>
      <c r="H18" s="93">
        <v>7645</v>
      </c>
      <c r="I18" s="93">
        <v>0</v>
      </c>
      <c r="J18" s="93">
        <v>10700</v>
      </c>
      <c r="K18" s="93">
        <v>0</v>
      </c>
      <c r="L18" s="93">
        <v>14075</v>
      </c>
      <c r="M18" s="93">
        <f t="shared" si="0"/>
        <v>348535</v>
      </c>
    </row>
    <row r="19" spans="2:13" x14ac:dyDescent="0.2">
      <c r="B19" s="105"/>
      <c r="C19" s="17" t="s">
        <v>112</v>
      </c>
      <c r="D19" s="38">
        <v>8</v>
      </c>
      <c r="E19" s="122">
        <v>139990</v>
      </c>
      <c r="F19" s="123"/>
      <c r="G19" s="93">
        <v>534</v>
      </c>
      <c r="H19" s="93">
        <v>110452</v>
      </c>
      <c r="I19" s="93">
        <v>1004</v>
      </c>
      <c r="J19" s="93">
        <v>3245</v>
      </c>
      <c r="K19" s="93">
        <v>53231</v>
      </c>
      <c r="L19" s="93">
        <v>13779</v>
      </c>
      <c r="M19" s="93">
        <f t="shared" si="0"/>
        <v>100263</v>
      </c>
    </row>
    <row r="20" spans="2:13" ht="3.95" customHeight="1" x14ac:dyDescent="0.2">
      <c r="B20" s="105"/>
      <c r="C20" s="17"/>
      <c r="D20" s="38"/>
      <c r="E20" s="122"/>
      <c r="F20" s="123"/>
      <c r="G20" s="93"/>
      <c r="H20" s="93"/>
      <c r="I20" s="93"/>
      <c r="J20" s="93"/>
      <c r="K20" s="93"/>
      <c r="L20" s="93"/>
      <c r="M20" s="93"/>
    </row>
    <row r="21" spans="2:13" x14ac:dyDescent="0.2">
      <c r="B21" s="89" t="s">
        <v>113</v>
      </c>
      <c r="D21" s="23"/>
      <c r="E21" s="124"/>
      <c r="F21" s="125"/>
      <c r="G21" s="91"/>
      <c r="H21" s="91"/>
      <c r="I21" s="91"/>
      <c r="J21" s="91"/>
      <c r="K21" s="91"/>
      <c r="L21" s="91"/>
      <c r="M21" s="91"/>
    </row>
    <row r="22" spans="2:13" x14ac:dyDescent="0.2">
      <c r="B22" s="89"/>
      <c r="C22" s="17" t="s">
        <v>114</v>
      </c>
      <c r="D22" s="92">
        <v>9</v>
      </c>
      <c r="E22" s="122">
        <v>213983</v>
      </c>
      <c r="F22" s="123"/>
      <c r="G22" s="93">
        <v>2236</v>
      </c>
      <c r="H22" s="93">
        <v>39533</v>
      </c>
      <c r="I22" s="93">
        <v>14357</v>
      </c>
      <c r="J22" s="93">
        <v>0</v>
      </c>
      <c r="K22" s="93">
        <v>22889</v>
      </c>
      <c r="L22" s="93">
        <v>70789</v>
      </c>
      <c r="M22" s="93">
        <f>E22-G22-H22+I22+J22+K22+L22</f>
        <v>280249</v>
      </c>
    </row>
    <row r="23" spans="2:13" x14ac:dyDescent="0.2">
      <c r="B23" s="89"/>
      <c r="C23" s="17" t="s">
        <v>115</v>
      </c>
      <c r="D23" s="38">
        <v>10</v>
      </c>
      <c r="E23" s="122">
        <v>282399</v>
      </c>
      <c r="F23" s="123"/>
      <c r="G23" s="93">
        <v>263769</v>
      </c>
      <c r="H23" s="93">
        <v>9163</v>
      </c>
      <c r="I23" s="93">
        <v>22734</v>
      </c>
      <c r="J23" s="93">
        <v>0</v>
      </c>
      <c r="K23" s="93">
        <v>0</v>
      </c>
      <c r="L23" s="93">
        <v>0</v>
      </c>
      <c r="M23" s="93">
        <f t="shared" ref="M23:M34" si="1">E23-G23-H23+I23+J23+K23+L23</f>
        <v>32201</v>
      </c>
    </row>
    <row r="24" spans="2:13" x14ac:dyDescent="0.2">
      <c r="B24" s="89"/>
      <c r="C24" s="17" t="s">
        <v>116</v>
      </c>
      <c r="D24" s="38">
        <v>11</v>
      </c>
      <c r="E24" s="122">
        <v>44853</v>
      </c>
      <c r="F24" s="123"/>
      <c r="G24" s="93">
        <v>0</v>
      </c>
      <c r="H24" s="93">
        <v>28070</v>
      </c>
      <c r="I24" s="93">
        <v>183</v>
      </c>
      <c r="J24" s="93">
        <v>604</v>
      </c>
      <c r="K24" s="93">
        <v>0</v>
      </c>
      <c r="L24" s="93">
        <v>9752</v>
      </c>
      <c r="M24" s="93">
        <f t="shared" si="1"/>
        <v>27322</v>
      </c>
    </row>
    <row r="25" spans="2:13" x14ac:dyDescent="0.2">
      <c r="B25" s="89"/>
      <c r="C25" s="17" t="s">
        <v>117</v>
      </c>
      <c r="D25" s="38">
        <v>12</v>
      </c>
      <c r="E25" s="122">
        <v>4478</v>
      </c>
      <c r="F25" s="123"/>
      <c r="G25" s="93">
        <v>0</v>
      </c>
      <c r="H25" s="93">
        <v>270</v>
      </c>
      <c r="I25" s="93">
        <v>2253</v>
      </c>
      <c r="J25" s="93">
        <v>0</v>
      </c>
      <c r="K25" s="93">
        <v>840</v>
      </c>
      <c r="L25" s="93">
        <v>5935</v>
      </c>
      <c r="M25" s="93">
        <f t="shared" si="1"/>
        <v>13236</v>
      </c>
    </row>
    <row r="26" spans="2:13" x14ac:dyDescent="0.2">
      <c r="B26" s="89"/>
      <c r="C26" s="17" t="s">
        <v>118</v>
      </c>
      <c r="D26" s="38">
        <v>13</v>
      </c>
      <c r="E26" s="122">
        <v>0</v>
      </c>
      <c r="F26" s="123"/>
      <c r="G26" s="93">
        <v>0</v>
      </c>
      <c r="H26" s="93">
        <v>0</v>
      </c>
      <c r="I26" s="93">
        <v>0</v>
      </c>
      <c r="J26" s="93">
        <v>0</v>
      </c>
      <c r="K26" s="93">
        <v>0</v>
      </c>
      <c r="L26" s="93">
        <v>739</v>
      </c>
      <c r="M26" s="93">
        <f t="shared" si="1"/>
        <v>739</v>
      </c>
    </row>
    <row r="27" spans="2:13" x14ac:dyDescent="0.2">
      <c r="B27" s="89"/>
      <c r="C27" s="17" t="s">
        <v>119</v>
      </c>
      <c r="D27" s="38">
        <v>14</v>
      </c>
      <c r="E27" s="122">
        <v>0</v>
      </c>
      <c r="F27" s="123"/>
      <c r="G27" s="93">
        <v>0</v>
      </c>
      <c r="H27" s="93">
        <v>0</v>
      </c>
      <c r="I27" s="93">
        <v>0</v>
      </c>
      <c r="J27" s="93">
        <v>0</v>
      </c>
      <c r="K27" s="93">
        <v>0</v>
      </c>
      <c r="L27" s="93">
        <v>0</v>
      </c>
      <c r="M27" s="93">
        <f t="shared" si="1"/>
        <v>0</v>
      </c>
    </row>
    <row r="28" spans="2:13" x14ac:dyDescent="0.2">
      <c r="B28" s="89"/>
      <c r="C28" s="17" t="s">
        <v>120</v>
      </c>
      <c r="D28" s="38">
        <v>15</v>
      </c>
      <c r="E28" s="122">
        <v>159478</v>
      </c>
      <c r="F28" s="123"/>
      <c r="G28" s="93">
        <v>0</v>
      </c>
      <c r="H28" s="93">
        <v>5359</v>
      </c>
      <c r="I28" s="93">
        <v>0</v>
      </c>
      <c r="J28" s="93">
        <v>0</v>
      </c>
      <c r="K28" s="93">
        <v>3500</v>
      </c>
      <c r="L28" s="93">
        <v>198639</v>
      </c>
      <c r="M28" s="93">
        <f t="shared" si="1"/>
        <v>356258</v>
      </c>
    </row>
    <row r="29" spans="2:13" x14ac:dyDescent="0.2">
      <c r="B29" s="89"/>
      <c r="C29" s="17" t="s">
        <v>121</v>
      </c>
      <c r="D29" s="38">
        <v>16</v>
      </c>
      <c r="E29" s="122">
        <v>0</v>
      </c>
      <c r="F29" s="123"/>
      <c r="G29" s="93">
        <v>0</v>
      </c>
      <c r="H29" s="93">
        <v>259</v>
      </c>
      <c r="I29" s="93">
        <v>0</v>
      </c>
      <c r="J29" s="93">
        <v>0</v>
      </c>
      <c r="K29" s="93">
        <v>0</v>
      </c>
      <c r="L29" s="93">
        <v>2124</v>
      </c>
      <c r="M29" s="93">
        <f t="shared" si="1"/>
        <v>1865</v>
      </c>
    </row>
    <row r="30" spans="2:13" x14ac:dyDescent="0.2">
      <c r="B30" s="89"/>
      <c r="C30" s="17" t="s">
        <v>286</v>
      </c>
      <c r="D30" s="38">
        <v>17</v>
      </c>
      <c r="E30" s="122">
        <v>210985</v>
      </c>
      <c r="F30" s="126"/>
      <c r="G30" s="93">
        <v>0</v>
      </c>
      <c r="H30" s="93">
        <v>124898</v>
      </c>
      <c r="I30" s="93">
        <v>0</v>
      </c>
      <c r="J30" s="93">
        <v>23701</v>
      </c>
      <c r="K30" s="93">
        <v>2843</v>
      </c>
      <c r="L30" s="93">
        <v>81674</v>
      </c>
      <c r="M30" s="93">
        <f t="shared" si="1"/>
        <v>194305</v>
      </c>
    </row>
    <row r="31" spans="2:13" x14ac:dyDescent="0.2">
      <c r="B31" s="89"/>
      <c r="C31" s="17" t="s">
        <v>124</v>
      </c>
      <c r="D31" s="38">
        <v>18</v>
      </c>
      <c r="E31" s="122">
        <v>404886</v>
      </c>
      <c r="F31" s="123"/>
      <c r="G31" s="93">
        <v>0</v>
      </c>
      <c r="H31" s="93">
        <v>19016</v>
      </c>
      <c r="I31" s="93">
        <v>0</v>
      </c>
      <c r="J31" s="93">
        <v>0</v>
      </c>
      <c r="K31" s="93">
        <v>17</v>
      </c>
      <c r="L31" s="93">
        <v>7947</v>
      </c>
      <c r="M31" s="93">
        <f t="shared" si="1"/>
        <v>393834</v>
      </c>
    </row>
    <row r="32" spans="2:13" x14ac:dyDescent="0.2">
      <c r="B32" s="89"/>
      <c r="C32" s="17" t="s">
        <v>125</v>
      </c>
      <c r="D32" s="38">
        <v>19</v>
      </c>
      <c r="E32" s="122">
        <v>143337</v>
      </c>
      <c r="F32" s="123"/>
      <c r="G32" s="93">
        <v>56172</v>
      </c>
      <c r="H32" s="93">
        <v>0</v>
      </c>
      <c r="I32" s="93">
        <v>0</v>
      </c>
      <c r="J32" s="93">
        <v>0</v>
      </c>
      <c r="K32" s="93">
        <v>47750</v>
      </c>
      <c r="L32" s="93">
        <v>1757</v>
      </c>
      <c r="M32" s="93">
        <f t="shared" si="1"/>
        <v>136672</v>
      </c>
    </row>
    <row r="33" spans="2:13" x14ac:dyDescent="0.2">
      <c r="B33" s="89"/>
      <c r="C33" s="17" t="s">
        <v>126</v>
      </c>
      <c r="D33" s="38">
        <v>20</v>
      </c>
      <c r="E33" s="122">
        <v>28355</v>
      </c>
      <c r="F33" s="123"/>
      <c r="G33" s="93">
        <v>0</v>
      </c>
      <c r="H33" s="93">
        <v>21537</v>
      </c>
      <c r="I33" s="93">
        <v>0</v>
      </c>
      <c r="J33" s="93">
        <v>0</v>
      </c>
      <c r="K33" s="93">
        <v>18270</v>
      </c>
      <c r="L33" s="93">
        <v>20456</v>
      </c>
      <c r="M33" s="93">
        <f t="shared" si="1"/>
        <v>45544</v>
      </c>
    </row>
    <row r="34" spans="2:13" x14ac:dyDescent="0.2">
      <c r="B34" s="89"/>
      <c r="C34" s="17" t="s">
        <v>127</v>
      </c>
      <c r="D34" s="38">
        <v>21</v>
      </c>
      <c r="E34" s="122">
        <v>111418</v>
      </c>
      <c r="F34" s="123"/>
      <c r="G34" s="93">
        <v>44847</v>
      </c>
      <c r="H34" s="93">
        <v>52358</v>
      </c>
      <c r="I34" s="93">
        <v>78941</v>
      </c>
      <c r="J34" s="93">
        <v>0</v>
      </c>
      <c r="K34" s="93">
        <v>0</v>
      </c>
      <c r="L34" s="93">
        <v>2302</v>
      </c>
      <c r="M34" s="93">
        <f t="shared" si="1"/>
        <v>95456</v>
      </c>
    </row>
    <row r="35" spans="2:13" s="51" customFormat="1" x14ac:dyDescent="0.2">
      <c r="B35" s="82" t="s">
        <v>128</v>
      </c>
      <c r="C35" s="83"/>
      <c r="D35" s="74">
        <v>22</v>
      </c>
      <c r="E35" s="127">
        <f>SUM(E12:E34)</f>
        <v>8382087</v>
      </c>
      <c r="F35" s="128"/>
      <c r="G35" s="127">
        <f>SUM(G12:G34)</f>
        <v>419264</v>
      </c>
      <c r="H35" s="127">
        <f t="shared" ref="H35:M35" si="2">SUM(H12:H34)</f>
        <v>898182</v>
      </c>
      <c r="I35" s="127">
        <f t="shared" si="2"/>
        <v>403924</v>
      </c>
      <c r="J35" s="127">
        <f t="shared" si="2"/>
        <v>40272</v>
      </c>
      <c r="K35" s="127">
        <f t="shared" si="2"/>
        <v>927582</v>
      </c>
      <c r="L35" s="127">
        <f t="shared" si="2"/>
        <v>2276770</v>
      </c>
      <c r="M35" s="129">
        <f t="shared" si="2"/>
        <v>10713189</v>
      </c>
    </row>
    <row r="36" spans="2:13" ht="7.5" customHeight="1" x14ac:dyDescent="0.2"/>
    <row r="37" spans="2:13" x14ac:dyDescent="0.2">
      <c r="B37" s="67" t="s">
        <v>290</v>
      </c>
      <c r="C37" s="130"/>
      <c r="D37" s="130"/>
      <c r="E37" s="130"/>
      <c r="F37" s="130"/>
      <c r="G37" s="131"/>
    </row>
    <row r="38" spans="2:13" x14ac:dyDescent="0.2">
      <c r="C38" s="130" t="s">
        <v>289</v>
      </c>
      <c r="D38" s="471" t="s">
        <v>35</v>
      </c>
      <c r="E38" s="130">
        <v>20100</v>
      </c>
      <c r="F38" s="130"/>
      <c r="G38" s="131"/>
    </row>
    <row r="39" spans="2:13" x14ac:dyDescent="0.2">
      <c r="C39" s="130" t="s">
        <v>291</v>
      </c>
      <c r="D39" s="471" t="s">
        <v>35</v>
      </c>
      <c r="E39" s="130">
        <v>3601</v>
      </c>
      <c r="F39" s="130"/>
    </row>
  </sheetData>
  <phoneticPr fontId="0" type="noConversion"/>
  <hyperlinks>
    <hyperlink ref="M1" location="Inhalt!F19" display="Inhalt!F19"/>
  </hyperlinks>
  <printOptions horizontalCentered="1"/>
  <pageMargins left="0" right="0" top="1.39" bottom="0" header="0.51181102300000003" footer="0.51181102300000003"/>
  <pageSetup paperSize="9" orientation="landscape" horizontalDpi="300" verticalDpi="300" r:id="rId1"/>
  <headerFooter alignWithMargins="0">
    <oddHeader>&amp;C&amp;"Helv,Fett"&amp;11Bundesamt für Wirtschaft und Ausfuhrkontrolle
&amp;12Mineralöldaten für die Bundesrepublik Deutschland&amp;LEndgültige Daten&amp;R14.6.2021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B1:N36"/>
  <sheetViews>
    <sheetView showRowColHeaders="0" zoomScale="87" workbookViewId="0">
      <selection activeCell="J1" sqref="J1"/>
    </sheetView>
  </sheetViews>
  <sheetFormatPr baseColWidth="10" defaultColWidth="0" defaultRowHeight="12.75" zeroHeight="1" x14ac:dyDescent="0.2"/>
  <cols>
    <col min="1" max="1" width="2.7109375" style="9" customWidth="1"/>
    <col min="2" max="2" width="2.28515625" style="9" customWidth="1"/>
    <col min="3" max="3" width="25.7109375" style="9" customWidth="1"/>
    <col min="4" max="4" width="3.28515625" style="9" customWidth="1"/>
    <col min="5" max="10" width="15.7109375" style="9" customWidth="1"/>
    <col min="11" max="11" width="9.140625" style="9" customWidth="1"/>
    <col min="12" max="16384" width="0" style="9" hidden="1"/>
  </cols>
  <sheetData>
    <row r="1" spans="2:14" ht="15.75" x14ac:dyDescent="0.25">
      <c r="B1" s="354" t="s">
        <v>371</v>
      </c>
      <c r="C1" s="6"/>
      <c r="D1" s="6"/>
      <c r="E1" s="6"/>
      <c r="F1" s="6"/>
      <c r="G1" s="6"/>
      <c r="H1" s="6"/>
      <c r="I1" s="381"/>
      <c r="J1" s="476" t="str">
        <f>INDEX(rP1.Inhalte,22,1)</f>
        <v>zurück zum Inhaltsverzeichnis</v>
      </c>
      <c r="M1"/>
      <c r="N1"/>
    </row>
    <row r="2" spans="2:14" ht="5.0999999999999996" customHeight="1" x14ac:dyDescent="0.2"/>
    <row r="3" spans="2:14" x14ac:dyDescent="0.2">
      <c r="B3" s="9" t="s">
        <v>129</v>
      </c>
      <c r="I3" s="9" t="s">
        <v>130</v>
      </c>
    </row>
    <row r="4" spans="2:14" ht="5.0999999999999996" customHeight="1" x14ac:dyDescent="0.2">
      <c r="C4" s="17"/>
      <c r="D4" s="17"/>
      <c r="E4" s="18"/>
      <c r="F4" s="18"/>
      <c r="G4" s="18"/>
      <c r="H4" s="18"/>
      <c r="I4" s="17"/>
    </row>
    <row r="5" spans="2:14" x14ac:dyDescent="0.2">
      <c r="B5" s="104"/>
      <c r="C5" s="20"/>
      <c r="D5" s="21"/>
      <c r="E5" s="23" t="s">
        <v>0</v>
      </c>
      <c r="F5" s="23" t="s">
        <v>0</v>
      </c>
      <c r="G5" s="23" t="s">
        <v>0</v>
      </c>
      <c r="H5" s="25" t="s">
        <v>8</v>
      </c>
      <c r="I5" s="26"/>
      <c r="J5" s="27"/>
    </row>
    <row r="6" spans="2:14" x14ac:dyDescent="0.2">
      <c r="B6" s="89"/>
      <c r="C6" s="29" t="s">
        <v>9</v>
      </c>
      <c r="D6" s="30" t="s">
        <v>0</v>
      </c>
      <c r="E6" s="32" t="s">
        <v>10</v>
      </c>
      <c r="F6" s="32" t="s">
        <v>10</v>
      </c>
      <c r="G6" s="32" t="s">
        <v>11</v>
      </c>
      <c r="H6" s="23" t="s">
        <v>12</v>
      </c>
      <c r="I6" s="23" t="s">
        <v>12</v>
      </c>
      <c r="J6" s="23" t="s">
        <v>11</v>
      </c>
    </row>
    <row r="7" spans="2:14" x14ac:dyDescent="0.2">
      <c r="B7" s="89"/>
      <c r="C7" s="29"/>
      <c r="D7" s="30"/>
      <c r="E7" s="32" t="s">
        <v>0</v>
      </c>
      <c r="F7" s="32" t="s">
        <v>13</v>
      </c>
      <c r="G7" s="32" t="s">
        <v>14</v>
      </c>
      <c r="H7" s="32" t="s">
        <v>15</v>
      </c>
      <c r="I7" s="32" t="s">
        <v>15</v>
      </c>
      <c r="J7" s="32" t="s">
        <v>131</v>
      </c>
    </row>
    <row r="8" spans="2:14" x14ac:dyDescent="0.2">
      <c r="B8" s="89" t="s">
        <v>58</v>
      </c>
      <c r="C8" s="29"/>
      <c r="D8" s="30"/>
      <c r="E8" s="32" t="s">
        <v>0</v>
      </c>
      <c r="F8" s="32"/>
      <c r="G8" s="92" t="s">
        <v>132</v>
      </c>
      <c r="H8" s="92" t="s">
        <v>0</v>
      </c>
      <c r="I8" s="92" t="s">
        <v>13</v>
      </c>
      <c r="J8" s="92" t="s">
        <v>132</v>
      </c>
    </row>
    <row r="9" spans="2:14" x14ac:dyDescent="0.2">
      <c r="B9" s="105"/>
      <c r="C9" s="17"/>
      <c r="D9" s="36"/>
      <c r="E9" s="37" t="s">
        <v>101</v>
      </c>
      <c r="F9" s="38" t="s">
        <v>20</v>
      </c>
      <c r="G9" s="38" t="s">
        <v>21</v>
      </c>
      <c r="H9" s="38" t="s">
        <v>55</v>
      </c>
      <c r="I9" s="38" t="s">
        <v>23</v>
      </c>
      <c r="J9" s="38" t="s">
        <v>24</v>
      </c>
    </row>
    <row r="10" spans="2:14" x14ac:dyDescent="0.2">
      <c r="B10" s="89" t="s">
        <v>104</v>
      </c>
      <c r="C10" s="30"/>
      <c r="D10" s="33"/>
      <c r="E10" s="32"/>
      <c r="F10" s="32"/>
      <c r="G10" s="32"/>
      <c r="H10" s="32"/>
      <c r="I10" s="32"/>
      <c r="J10" s="32"/>
    </row>
    <row r="11" spans="2:14" x14ac:dyDescent="0.2">
      <c r="B11" s="89"/>
      <c r="C11" s="17" t="s">
        <v>105</v>
      </c>
      <c r="D11" s="92">
        <v>1</v>
      </c>
      <c r="E11" s="93">
        <v>575783</v>
      </c>
      <c r="F11" s="93">
        <v>536669</v>
      </c>
      <c r="G11" s="355">
        <f t="shared" ref="G11:G18" si="0">IF(AND(F11&gt; 0,E11&gt;0,E11&lt;=F11*6),E11/F11*100-100,"-")</f>
        <v>7.2882912931434589</v>
      </c>
      <c r="H11" s="93">
        <v>5633293</v>
      </c>
      <c r="I11" s="93">
        <v>5489311</v>
      </c>
      <c r="J11" s="355">
        <f t="shared" ref="J11:J18" si="1">IF(AND(I11&gt; 0,H11&gt;0,H11&lt;=I11*6),H11/I11*100-100,"-")</f>
        <v>2.6229521337012898</v>
      </c>
    </row>
    <row r="12" spans="2:14" x14ac:dyDescent="0.2">
      <c r="B12" s="89"/>
      <c r="C12" s="17" t="s">
        <v>106</v>
      </c>
      <c r="D12" s="38">
        <v>2</v>
      </c>
      <c r="E12" s="93">
        <v>1721634</v>
      </c>
      <c r="F12" s="93">
        <v>1729061</v>
      </c>
      <c r="G12" s="355">
        <f t="shared" si="0"/>
        <v>-0.42953950149821196</v>
      </c>
      <c r="H12" s="93">
        <v>15353068</v>
      </c>
      <c r="I12" s="93">
        <v>15884039</v>
      </c>
      <c r="J12" s="355">
        <f t="shared" si="1"/>
        <v>-3.342795872007116</v>
      </c>
    </row>
    <row r="13" spans="2:14" x14ac:dyDescent="0.2">
      <c r="B13" s="89"/>
      <c r="C13" s="17" t="s">
        <v>107</v>
      </c>
      <c r="D13" s="38">
        <v>3</v>
      </c>
      <c r="E13" s="93">
        <v>235244</v>
      </c>
      <c r="F13" s="93">
        <v>205240</v>
      </c>
      <c r="G13" s="355">
        <f t="shared" si="0"/>
        <v>14.618982654453319</v>
      </c>
      <c r="H13" s="93">
        <v>1979049</v>
      </c>
      <c r="I13" s="93">
        <v>1829450</v>
      </c>
      <c r="J13" s="355">
        <f t="shared" si="1"/>
        <v>8.1772663915384385</v>
      </c>
    </row>
    <row r="14" spans="2:14" x14ac:dyDescent="0.2">
      <c r="B14" s="89"/>
      <c r="C14" s="17" t="s">
        <v>108</v>
      </c>
      <c r="D14" s="38">
        <v>4</v>
      </c>
      <c r="E14" s="93">
        <v>2599372</v>
      </c>
      <c r="F14" s="93">
        <v>2696792</v>
      </c>
      <c r="G14" s="355">
        <f t="shared" si="0"/>
        <v>-3.6124402623561593</v>
      </c>
      <c r="H14" s="93">
        <v>25850544</v>
      </c>
      <c r="I14" s="93">
        <v>25339128</v>
      </c>
      <c r="J14" s="355">
        <f t="shared" si="1"/>
        <v>2.018285712120786</v>
      </c>
    </row>
    <row r="15" spans="2:14" x14ac:dyDescent="0.2">
      <c r="B15" s="89"/>
      <c r="C15" s="17" t="s">
        <v>109</v>
      </c>
      <c r="D15" s="38">
        <v>5</v>
      </c>
      <c r="E15" s="93">
        <v>965535</v>
      </c>
      <c r="F15" s="93">
        <v>1089016</v>
      </c>
      <c r="G15" s="355">
        <f t="shared" si="0"/>
        <v>-11.338768209098859</v>
      </c>
      <c r="H15" s="93">
        <v>10330407</v>
      </c>
      <c r="I15" s="93">
        <v>9781046</v>
      </c>
      <c r="J15" s="355">
        <f t="shared" si="1"/>
        <v>5.6165874283793329</v>
      </c>
    </row>
    <row r="16" spans="2:14" x14ac:dyDescent="0.2">
      <c r="B16" s="89"/>
      <c r="C16" s="17" t="s">
        <v>110</v>
      </c>
      <c r="D16" s="38">
        <v>6</v>
      </c>
      <c r="E16" s="93">
        <v>159073</v>
      </c>
      <c r="F16" s="93">
        <v>99609</v>
      </c>
      <c r="G16" s="355">
        <f t="shared" si="0"/>
        <v>59.697416900079304</v>
      </c>
      <c r="H16" s="93">
        <v>1646244</v>
      </c>
      <c r="I16" s="93">
        <v>1231360</v>
      </c>
      <c r="J16" s="355">
        <f t="shared" si="1"/>
        <v>33.69315228690229</v>
      </c>
    </row>
    <row r="17" spans="2:10" x14ac:dyDescent="0.2">
      <c r="B17" s="89"/>
      <c r="C17" s="17" t="s">
        <v>111</v>
      </c>
      <c r="D17" s="38">
        <v>7</v>
      </c>
      <c r="E17" s="93">
        <v>381284</v>
      </c>
      <c r="F17" s="93">
        <v>321806</v>
      </c>
      <c r="G17" s="355">
        <f t="shared" si="0"/>
        <v>18.482564029259876</v>
      </c>
      <c r="H17" s="93">
        <v>3314656</v>
      </c>
      <c r="I17" s="93">
        <v>3639517</v>
      </c>
      <c r="J17" s="355">
        <f t="shared" si="1"/>
        <v>-8.9259371504515599</v>
      </c>
    </row>
    <row r="18" spans="2:10" x14ac:dyDescent="0.2">
      <c r="B18" s="105"/>
      <c r="C18" s="17" t="s">
        <v>112</v>
      </c>
      <c r="D18" s="38">
        <v>8</v>
      </c>
      <c r="E18" s="93">
        <v>139990</v>
      </c>
      <c r="F18" s="93">
        <v>259808</v>
      </c>
      <c r="G18" s="355">
        <f t="shared" si="0"/>
        <v>-46.11790245104077</v>
      </c>
      <c r="H18" s="93">
        <v>1778493</v>
      </c>
      <c r="I18" s="93">
        <v>2300488</v>
      </c>
      <c r="J18" s="355">
        <f t="shared" si="1"/>
        <v>-22.690620424883761</v>
      </c>
    </row>
    <row r="19" spans="2:10" ht="3.95" customHeight="1" x14ac:dyDescent="0.2">
      <c r="B19" s="105"/>
      <c r="C19" s="17"/>
      <c r="D19" s="38"/>
      <c r="E19" s="93"/>
      <c r="F19" s="93"/>
      <c r="G19" s="46"/>
      <c r="H19" s="93"/>
      <c r="I19" s="93"/>
      <c r="J19" s="355"/>
    </row>
    <row r="20" spans="2:10" x14ac:dyDescent="0.2">
      <c r="B20" s="89" t="s">
        <v>113</v>
      </c>
      <c r="C20" s="29"/>
      <c r="D20" s="23"/>
      <c r="E20" s="91"/>
      <c r="F20" s="91"/>
      <c r="G20" s="353"/>
      <c r="H20" s="91"/>
      <c r="I20" s="91"/>
      <c r="J20" s="356"/>
    </row>
    <row r="21" spans="2:10" x14ac:dyDescent="0.2">
      <c r="B21" s="89"/>
      <c r="C21" s="17" t="s">
        <v>114</v>
      </c>
      <c r="D21" s="92">
        <v>9</v>
      </c>
      <c r="E21" s="93">
        <v>213983</v>
      </c>
      <c r="F21" s="93">
        <v>250727</v>
      </c>
      <c r="G21" s="355">
        <f t="shared" ref="G21:G34" si="2">IF(AND(F21&gt; 0,E21&gt;0,E21&lt;=F21*6),E21/F21*100-100,"-")</f>
        <v>-14.654983308538775</v>
      </c>
      <c r="H21" s="93">
        <v>2485004</v>
      </c>
      <c r="I21" s="93">
        <v>2762372</v>
      </c>
      <c r="J21" s="355">
        <f t="shared" ref="J21:J34" si="3">IF(AND(I21&gt; 0,H21&gt;0,H21&lt;=I21*6),H21/I21*100-100,"-")</f>
        <v>-10.040935833406934</v>
      </c>
    </row>
    <row r="22" spans="2:10" x14ac:dyDescent="0.2">
      <c r="B22" s="89"/>
      <c r="C22" s="17" t="s">
        <v>115</v>
      </c>
      <c r="D22" s="38">
        <v>10</v>
      </c>
      <c r="E22" s="93">
        <v>282399</v>
      </c>
      <c r="F22" s="93">
        <v>333205</v>
      </c>
      <c r="G22" s="355">
        <f t="shared" si="2"/>
        <v>-15.247670353085937</v>
      </c>
      <c r="H22" s="93">
        <v>2989325</v>
      </c>
      <c r="I22" s="93">
        <v>3187034</v>
      </c>
      <c r="J22" s="355">
        <f t="shared" si="3"/>
        <v>-6.2035422276637178</v>
      </c>
    </row>
    <row r="23" spans="2:10" x14ac:dyDescent="0.2">
      <c r="B23" s="89"/>
      <c r="C23" s="17" t="s">
        <v>116</v>
      </c>
      <c r="D23" s="38">
        <v>11</v>
      </c>
      <c r="E23" s="93">
        <v>44853</v>
      </c>
      <c r="F23" s="93">
        <v>32776</v>
      </c>
      <c r="G23" s="355">
        <f t="shared" si="2"/>
        <v>36.847083231632894</v>
      </c>
      <c r="H23" s="93">
        <v>369355</v>
      </c>
      <c r="I23" s="93">
        <v>293994</v>
      </c>
      <c r="J23" s="355">
        <f t="shared" si="3"/>
        <v>25.633516330265252</v>
      </c>
    </row>
    <row r="24" spans="2:10" x14ac:dyDescent="0.2">
      <c r="B24" s="89"/>
      <c r="C24" s="17" t="s">
        <v>117</v>
      </c>
      <c r="D24" s="38">
        <v>12</v>
      </c>
      <c r="E24" s="93">
        <v>4478</v>
      </c>
      <c r="F24" s="93">
        <v>2863</v>
      </c>
      <c r="G24" s="355">
        <f t="shared" si="2"/>
        <v>56.409360810338796</v>
      </c>
      <c r="H24" s="93">
        <v>49991</v>
      </c>
      <c r="I24" s="93">
        <v>51624</v>
      </c>
      <c r="J24" s="355">
        <f t="shared" si="3"/>
        <v>-3.1632573996590736</v>
      </c>
    </row>
    <row r="25" spans="2:10" x14ac:dyDescent="0.2">
      <c r="B25" s="89"/>
      <c r="C25" s="17" t="s">
        <v>118</v>
      </c>
      <c r="D25" s="38">
        <v>13</v>
      </c>
      <c r="E25" s="93">
        <v>0</v>
      </c>
      <c r="F25" s="93">
        <v>0</v>
      </c>
      <c r="G25" s="355" t="str">
        <f t="shared" si="2"/>
        <v>-</v>
      </c>
      <c r="H25" s="93">
        <v>0</v>
      </c>
      <c r="I25" s="93">
        <v>0</v>
      </c>
      <c r="J25" s="355" t="str">
        <f t="shared" si="3"/>
        <v>-</v>
      </c>
    </row>
    <row r="26" spans="2:10" x14ac:dyDescent="0.2">
      <c r="B26" s="89"/>
      <c r="C26" s="17" t="s">
        <v>119</v>
      </c>
      <c r="D26" s="38">
        <v>14</v>
      </c>
      <c r="E26" s="93">
        <v>0</v>
      </c>
      <c r="F26" s="93">
        <v>0</v>
      </c>
      <c r="G26" s="355" t="str">
        <f t="shared" si="2"/>
        <v>-</v>
      </c>
      <c r="H26" s="93">
        <v>0</v>
      </c>
      <c r="I26" s="93">
        <v>0</v>
      </c>
      <c r="J26" s="355" t="str">
        <f t="shared" si="3"/>
        <v>-</v>
      </c>
    </row>
    <row r="27" spans="2:10" x14ac:dyDescent="0.2">
      <c r="B27" s="89"/>
      <c r="C27" s="17" t="s">
        <v>120</v>
      </c>
      <c r="D27" s="38">
        <v>15</v>
      </c>
      <c r="E27" s="93">
        <v>159478</v>
      </c>
      <c r="F27" s="93">
        <v>383785</v>
      </c>
      <c r="G27" s="355">
        <f t="shared" si="2"/>
        <v>-58.446004924632284</v>
      </c>
      <c r="H27" s="93">
        <v>2190264</v>
      </c>
      <c r="I27" s="93">
        <v>4265009</v>
      </c>
      <c r="J27" s="355">
        <f t="shared" si="3"/>
        <v>-48.645735565856953</v>
      </c>
    </row>
    <row r="28" spans="2:10" x14ac:dyDescent="0.2">
      <c r="B28" s="89"/>
      <c r="C28" s="17" t="s">
        <v>121</v>
      </c>
      <c r="D28" s="38">
        <v>16</v>
      </c>
      <c r="E28" s="93">
        <v>0</v>
      </c>
      <c r="F28" s="93">
        <v>0</v>
      </c>
      <c r="G28" s="355" t="str">
        <f t="shared" si="2"/>
        <v>-</v>
      </c>
      <c r="H28" s="93">
        <v>4</v>
      </c>
      <c r="I28" s="93">
        <v>3772</v>
      </c>
      <c r="J28" s="355">
        <f t="shared" si="3"/>
        <v>-99.893955461293743</v>
      </c>
    </row>
    <row r="29" spans="2:10" x14ac:dyDescent="0.2">
      <c r="B29" s="89"/>
      <c r="C29" s="17" t="s">
        <v>122</v>
      </c>
      <c r="D29" s="38">
        <v>17</v>
      </c>
      <c r="E29" s="93">
        <v>210985</v>
      </c>
      <c r="F29" s="93">
        <v>213288</v>
      </c>
      <c r="G29" s="355">
        <f t="shared" si="2"/>
        <v>-1.0797606991485651</v>
      </c>
      <c r="H29" s="93">
        <v>1969740</v>
      </c>
      <c r="I29" s="93">
        <v>1904808</v>
      </c>
      <c r="J29" s="355">
        <f t="shared" si="3"/>
        <v>3.408847505890364</v>
      </c>
    </row>
    <row r="30" spans="2:10" x14ac:dyDescent="0.2">
      <c r="B30" s="89"/>
      <c r="C30" s="17" t="s">
        <v>124</v>
      </c>
      <c r="D30" s="38">
        <v>18</v>
      </c>
      <c r="E30" s="93">
        <v>404886</v>
      </c>
      <c r="F30" s="93">
        <v>424735</v>
      </c>
      <c r="G30" s="355">
        <f t="shared" si="2"/>
        <v>-4.6732668605130243</v>
      </c>
      <c r="H30" s="93">
        <v>3193959</v>
      </c>
      <c r="I30" s="93">
        <v>3338821</v>
      </c>
      <c r="J30" s="355">
        <f t="shared" si="3"/>
        <v>-4.3387171699231573</v>
      </c>
    </row>
    <row r="31" spans="2:10" x14ac:dyDescent="0.2">
      <c r="B31" s="89"/>
      <c r="C31" s="17" t="s">
        <v>125</v>
      </c>
      <c r="D31" s="38">
        <v>19</v>
      </c>
      <c r="E31" s="93">
        <v>143337</v>
      </c>
      <c r="F31" s="93">
        <v>161165</v>
      </c>
      <c r="G31" s="355">
        <f t="shared" si="2"/>
        <v>-11.061955139143109</v>
      </c>
      <c r="H31" s="93">
        <v>1425919</v>
      </c>
      <c r="I31" s="93">
        <v>1407523</v>
      </c>
      <c r="J31" s="355">
        <f t="shared" si="3"/>
        <v>1.3069768664526293</v>
      </c>
    </row>
    <row r="32" spans="2:10" x14ac:dyDescent="0.2">
      <c r="B32" s="89"/>
      <c r="C32" s="17" t="s">
        <v>126</v>
      </c>
      <c r="D32" s="38">
        <v>20</v>
      </c>
      <c r="E32" s="93">
        <v>28355</v>
      </c>
      <c r="F32" s="93">
        <v>22607</v>
      </c>
      <c r="G32" s="355">
        <f t="shared" si="2"/>
        <v>25.425753085327557</v>
      </c>
      <c r="H32" s="93">
        <v>249903</v>
      </c>
      <c r="I32" s="93">
        <v>256701</v>
      </c>
      <c r="J32" s="355">
        <f t="shared" si="3"/>
        <v>-2.6482171865321931</v>
      </c>
    </row>
    <row r="33" spans="2:10" x14ac:dyDescent="0.2">
      <c r="B33" s="105"/>
      <c r="C33" s="17" t="s">
        <v>127</v>
      </c>
      <c r="D33" s="38">
        <v>21</v>
      </c>
      <c r="E33" s="93">
        <v>111418</v>
      </c>
      <c r="F33" s="93">
        <v>92981</v>
      </c>
      <c r="G33" s="355">
        <f t="shared" si="2"/>
        <v>19.828782224325408</v>
      </c>
      <c r="H33" s="93">
        <v>1083922</v>
      </c>
      <c r="I33" s="93">
        <v>1062013</v>
      </c>
      <c r="J33" s="355">
        <f t="shared" si="3"/>
        <v>2.062969097365098</v>
      </c>
    </row>
    <row r="34" spans="2:10" x14ac:dyDescent="0.2">
      <c r="B34" s="82" t="s">
        <v>128</v>
      </c>
      <c r="C34" s="132"/>
      <c r="D34" s="133">
        <v>22</v>
      </c>
      <c r="E34" s="129">
        <f>SUM(E11:E33)</f>
        <v>8382087</v>
      </c>
      <c r="F34" s="129">
        <f>SUM(F11:F33)</f>
        <v>8856133</v>
      </c>
      <c r="G34" s="357">
        <f t="shared" si="2"/>
        <v>-5.3527425570505898</v>
      </c>
      <c r="H34" s="75">
        <f>SUM(H11:H33)</f>
        <v>81893140</v>
      </c>
      <c r="I34" s="75">
        <f>SUM(I11:I33)</f>
        <v>84028010</v>
      </c>
      <c r="J34" s="357">
        <f t="shared" si="3"/>
        <v>-2.5406647140637943</v>
      </c>
    </row>
    <row r="35" spans="2:10" x14ac:dyDescent="0.2"/>
    <row r="36" spans="2:10" x14ac:dyDescent="0.2"/>
  </sheetData>
  <phoneticPr fontId="0" type="noConversion"/>
  <hyperlinks>
    <hyperlink ref="J1" location="Inhalt!F20" display="Inhalt!F20"/>
  </hyperlinks>
  <printOptions horizontalCentered="1"/>
  <pageMargins left="0.19685039370078741" right="0.19685039370078741" top="1.56" bottom="0" header="0.51181102300000003" footer="0.51181102300000003"/>
  <pageSetup paperSize="9" orientation="landscape" horizontalDpi="300" verticalDpi="300" r:id="rId1"/>
  <headerFooter alignWithMargins="0">
    <oddHeader>&amp;C&amp;"Helv,Fett"&amp;11Bundesamt für Wirtschaft und Ausfuhrkontrolle&amp;12
Mineralöldaten für die Bundesrepublik Deutschland&amp;LEndgültige Daten&amp;R14.6.2021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B1:N37"/>
  <sheetViews>
    <sheetView showRowColHeaders="0" zoomScale="87" workbookViewId="0">
      <selection activeCell="J1" sqref="J1"/>
    </sheetView>
  </sheetViews>
  <sheetFormatPr baseColWidth="10" defaultColWidth="0" defaultRowHeight="12.75" zeroHeight="1" x14ac:dyDescent="0.2"/>
  <cols>
    <col min="1" max="1" width="2.7109375" style="9" customWidth="1"/>
    <col min="2" max="2" width="2.28515625" style="9" customWidth="1"/>
    <col min="3" max="3" width="26.7109375" style="9" customWidth="1"/>
    <col min="4" max="4" width="2.7109375" style="9" customWidth="1"/>
    <col min="5" max="10" width="15.7109375" style="9" customWidth="1"/>
    <col min="11" max="11" width="9.140625" style="9" customWidth="1"/>
    <col min="12" max="16384" width="0" style="9" hidden="1"/>
  </cols>
  <sheetData>
    <row r="1" spans="2:14" ht="15.75" x14ac:dyDescent="0.25">
      <c r="B1" s="354" t="s">
        <v>371</v>
      </c>
      <c r="C1" s="6"/>
      <c r="D1" s="6"/>
      <c r="E1" s="6"/>
      <c r="F1" s="6"/>
      <c r="G1" s="6"/>
      <c r="H1" s="6"/>
      <c r="I1" s="6"/>
      <c r="J1" s="476" t="str">
        <f>INDEX(rP1.Inhalte,22,1)</f>
        <v>zurück zum Inhaltsverzeichnis</v>
      </c>
      <c r="M1"/>
      <c r="N1"/>
    </row>
    <row r="2" spans="2:14" ht="5.0999999999999996" customHeight="1" x14ac:dyDescent="0.2"/>
    <row r="3" spans="2:14" x14ac:dyDescent="0.2">
      <c r="B3" s="9" t="s">
        <v>133</v>
      </c>
      <c r="I3" s="9" t="s">
        <v>130</v>
      </c>
    </row>
    <row r="4" spans="2:14" ht="5.0999999999999996" customHeight="1" x14ac:dyDescent="0.2">
      <c r="C4" s="17"/>
      <c r="D4" s="17"/>
      <c r="E4" s="18"/>
      <c r="F4" s="18"/>
      <c r="G4" s="18"/>
      <c r="H4" s="18"/>
      <c r="I4" s="17"/>
    </row>
    <row r="5" spans="2:14" x14ac:dyDescent="0.2">
      <c r="B5" s="104"/>
      <c r="C5" s="20"/>
      <c r="D5" s="21"/>
      <c r="E5" s="22" t="s">
        <v>0</v>
      </c>
      <c r="F5" s="23" t="s">
        <v>0</v>
      </c>
      <c r="G5" s="24" t="s">
        <v>0</v>
      </c>
      <c r="H5" s="25" t="s">
        <v>8</v>
      </c>
      <c r="I5" s="26"/>
      <c r="J5" s="27"/>
    </row>
    <row r="6" spans="2:14" x14ac:dyDescent="0.2">
      <c r="B6" s="89"/>
      <c r="C6" s="9" t="s">
        <v>9</v>
      </c>
      <c r="D6" s="30" t="s">
        <v>0</v>
      </c>
      <c r="E6" s="32" t="s">
        <v>10</v>
      </c>
      <c r="F6" s="32" t="s">
        <v>10</v>
      </c>
      <c r="G6" s="32" t="s">
        <v>11</v>
      </c>
      <c r="H6" s="23" t="s">
        <v>12</v>
      </c>
      <c r="I6" s="32" t="s">
        <v>12</v>
      </c>
      <c r="J6" s="32" t="s">
        <v>11</v>
      </c>
    </row>
    <row r="7" spans="2:14" x14ac:dyDescent="0.2">
      <c r="B7" s="89"/>
      <c r="D7" s="30"/>
      <c r="E7" s="32" t="s">
        <v>0</v>
      </c>
      <c r="F7" s="32" t="s">
        <v>13</v>
      </c>
      <c r="G7" s="32" t="s">
        <v>14</v>
      </c>
      <c r="H7" s="32" t="s">
        <v>15</v>
      </c>
      <c r="I7" s="32" t="s">
        <v>15</v>
      </c>
      <c r="J7" s="32" t="s">
        <v>131</v>
      </c>
    </row>
    <row r="8" spans="2:14" x14ac:dyDescent="0.2">
      <c r="B8" s="89" t="s">
        <v>58</v>
      </c>
      <c r="D8" s="30"/>
      <c r="E8" s="92" t="s">
        <v>0</v>
      </c>
      <c r="F8" s="32"/>
      <c r="G8" s="32" t="s">
        <v>132</v>
      </c>
      <c r="H8" s="92" t="s">
        <v>0</v>
      </c>
      <c r="I8" s="32" t="s">
        <v>13</v>
      </c>
      <c r="J8" s="32" t="s">
        <v>132</v>
      </c>
    </row>
    <row r="9" spans="2:14" x14ac:dyDescent="0.2">
      <c r="B9" s="105"/>
      <c r="C9" s="17"/>
      <c r="D9" s="36"/>
      <c r="E9" s="38" t="s">
        <v>101</v>
      </c>
      <c r="F9" s="38" t="s">
        <v>20</v>
      </c>
      <c r="G9" s="38" t="s">
        <v>21</v>
      </c>
      <c r="H9" s="38" t="s">
        <v>55</v>
      </c>
      <c r="I9" s="38" t="s">
        <v>23</v>
      </c>
      <c r="J9" s="38" t="s">
        <v>24</v>
      </c>
    </row>
    <row r="10" spans="2:14" x14ac:dyDescent="0.2">
      <c r="B10" s="89" t="s">
        <v>104</v>
      </c>
      <c r="C10" s="30"/>
      <c r="D10" s="33"/>
      <c r="E10" s="32"/>
      <c r="F10" s="32"/>
      <c r="G10" s="32"/>
      <c r="H10" s="32"/>
      <c r="I10" s="32"/>
      <c r="J10" s="32"/>
    </row>
    <row r="11" spans="2:14" x14ac:dyDescent="0.2">
      <c r="B11" s="89"/>
      <c r="C11" s="17" t="s">
        <v>105</v>
      </c>
      <c r="D11" s="92">
        <v>1</v>
      </c>
      <c r="E11" s="358">
        <v>788293</v>
      </c>
      <c r="F11" s="358">
        <v>621813</v>
      </c>
      <c r="G11" s="355">
        <f t="shared" ref="G11:G18" si="0">IF(AND(F11&gt; 0,E11&gt;0,E11&lt;=F11*6),E11/F11*100-100,"-")</f>
        <v>26.773322526225726</v>
      </c>
      <c r="H11" s="359">
        <v>5910084</v>
      </c>
      <c r="I11" s="359">
        <v>5527948</v>
      </c>
      <c r="J11" s="355">
        <f t="shared" ref="J11:J18" si="1">IF(AND(I11&gt; 0,H11&gt;0,H11&lt;=I11*6),H11/I11*100-100,"-")</f>
        <v>6.9128001927659284</v>
      </c>
    </row>
    <row r="12" spans="2:14" x14ac:dyDescent="0.2">
      <c r="B12" s="89"/>
      <c r="C12" s="17" t="s">
        <v>106</v>
      </c>
      <c r="D12" s="38">
        <v>2</v>
      </c>
      <c r="E12" s="358">
        <v>155406</v>
      </c>
      <c r="F12" s="358">
        <v>136728</v>
      </c>
      <c r="G12" s="355">
        <f t="shared" si="0"/>
        <v>13.660698613305257</v>
      </c>
      <c r="H12" s="359">
        <v>1214657</v>
      </c>
      <c r="I12" s="359">
        <v>1864849</v>
      </c>
      <c r="J12" s="355">
        <f t="shared" si="1"/>
        <v>-34.865664726741954</v>
      </c>
    </row>
    <row r="13" spans="2:14" x14ac:dyDescent="0.2">
      <c r="B13" s="89"/>
      <c r="C13" s="17" t="s">
        <v>107</v>
      </c>
      <c r="D13" s="38">
        <v>3</v>
      </c>
      <c r="E13" s="358">
        <v>36052</v>
      </c>
      <c r="F13" s="358">
        <v>97884</v>
      </c>
      <c r="G13" s="355">
        <f t="shared" si="0"/>
        <v>-63.168648604470597</v>
      </c>
      <c r="H13" s="359">
        <v>462909</v>
      </c>
      <c r="I13" s="359">
        <v>920909</v>
      </c>
      <c r="J13" s="355">
        <f t="shared" si="1"/>
        <v>-49.733469865100673</v>
      </c>
    </row>
    <row r="14" spans="2:14" x14ac:dyDescent="0.2">
      <c r="B14" s="89"/>
      <c r="C14" s="17" t="s">
        <v>108</v>
      </c>
      <c r="D14" s="38">
        <v>4</v>
      </c>
      <c r="E14" s="358">
        <v>1355256</v>
      </c>
      <c r="F14" s="358">
        <v>1257090</v>
      </c>
      <c r="G14" s="355">
        <f t="shared" si="0"/>
        <v>7.8089874233348411</v>
      </c>
      <c r="H14" s="359">
        <v>11816668</v>
      </c>
      <c r="I14" s="359">
        <v>13606568</v>
      </c>
      <c r="J14" s="355">
        <f t="shared" si="1"/>
        <v>-13.1546764768309</v>
      </c>
    </row>
    <row r="15" spans="2:14" x14ac:dyDescent="0.2">
      <c r="B15" s="89"/>
      <c r="C15" s="17" t="s">
        <v>109</v>
      </c>
      <c r="D15" s="38">
        <v>5</v>
      </c>
      <c r="E15" s="358">
        <v>238013</v>
      </c>
      <c r="F15" s="358">
        <v>219590</v>
      </c>
      <c r="G15" s="355">
        <f t="shared" si="0"/>
        <v>8.3897263081196769</v>
      </c>
      <c r="H15" s="359">
        <v>2578301</v>
      </c>
      <c r="I15" s="359">
        <v>2782545</v>
      </c>
      <c r="J15" s="355">
        <f t="shared" si="1"/>
        <v>-7.3401867714628253</v>
      </c>
    </row>
    <row r="16" spans="2:14" x14ac:dyDescent="0.2">
      <c r="B16" s="89"/>
      <c r="C16" s="17" t="s">
        <v>110</v>
      </c>
      <c r="D16" s="38">
        <v>6</v>
      </c>
      <c r="E16" s="358">
        <v>52024</v>
      </c>
      <c r="F16" s="358">
        <v>39135</v>
      </c>
      <c r="G16" s="355">
        <f t="shared" si="0"/>
        <v>32.934713172352104</v>
      </c>
      <c r="H16" s="359">
        <v>445165</v>
      </c>
      <c r="I16" s="359">
        <v>634389</v>
      </c>
      <c r="J16" s="355">
        <f t="shared" si="1"/>
        <v>-29.827755525395304</v>
      </c>
    </row>
    <row r="17" spans="2:10" x14ac:dyDescent="0.2">
      <c r="B17" s="89"/>
      <c r="C17" s="17" t="s">
        <v>111</v>
      </c>
      <c r="D17" s="38">
        <v>7</v>
      </c>
      <c r="E17" s="358">
        <v>14075</v>
      </c>
      <c r="F17" s="358">
        <v>21984</v>
      </c>
      <c r="G17" s="355">
        <f t="shared" si="0"/>
        <v>-35.976164483260547</v>
      </c>
      <c r="H17" s="359">
        <v>49663</v>
      </c>
      <c r="I17" s="359">
        <v>241095</v>
      </c>
      <c r="J17" s="355">
        <f t="shared" si="1"/>
        <v>-79.401065969845916</v>
      </c>
    </row>
    <row r="18" spans="2:10" x14ac:dyDescent="0.2">
      <c r="B18" s="105"/>
      <c r="C18" s="17" t="s">
        <v>112</v>
      </c>
      <c r="D18" s="38">
        <v>8</v>
      </c>
      <c r="E18" s="358">
        <v>67010</v>
      </c>
      <c r="F18" s="358">
        <v>93379</v>
      </c>
      <c r="G18" s="355">
        <f t="shared" si="0"/>
        <v>-28.238683215712314</v>
      </c>
      <c r="H18" s="359">
        <v>1145110</v>
      </c>
      <c r="I18" s="359">
        <v>1107794</v>
      </c>
      <c r="J18" s="355">
        <f t="shared" si="1"/>
        <v>3.3684963088805375</v>
      </c>
    </row>
    <row r="19" spans="2:10" ht="3.95" customHeight="1" x14ac:dyDescent="0.2">
      <c r="B19" s="105"/>
      <c r="C19" s="17"/>
      <c r="D19" s="38"/>
      <c r="E19" s="93"/>
      <c r="F19" s="93"/>
      <c r="G19" s="46"/>
      <c r="H19" s="93"/>
      <c r="I19" s="93"/>
      <c r="J19" s="46"/>
    </row>
    <row r="20" spans="2:10" x14ac:dyDescent="0.2">
      <c r="B20" s="89" t="s">
        <v>113</v>
      </c>
      <c r="D20" s="23"/>
      <c r="E20" s="91"/>
      <c r="F20" s="91"/>
      <c r="G20" s="353"/>
      <c r="H20" s="91"/>
      <c r="I20" s="91"/>
      <c r="J20" s="199"/>
    </row>
    <row r="21" spans="2:10" x14ac:dyDescent="0.2">
      <c r="B21" s="89"/>
      <c r="C21" s="17" t="s">
        <v>114</v>
      </c>
      <c r="D21" s="92">
        <v>9</v>
      </c>
      <c r="E21" s="93">
        <v>93678</v>
      </c>
      <c r="F21" s="93">
        <v>93212</v>
      </c>
      <c r="G21" s="355">
        <f t="shared" ref="G21:G34" si="2">IF(AND(F21&gt; 0,E21&gt;0,E21&lt;=F21*6),E21/F21*100-100,"-")</f>
        <v>0.49993563060550628</v>
      </c>
      <c r="H21" s="93">
        <v>1046409</v>
      </c>
      <c r="I21" s="93">
        <v>1021135</v>
      </c>
      <c r="J21" s="355">
        <f t="shared" ref="J21:J34" si="3">IF(AND(I21&gt; 0,H21&gt;0,H21&lt;=I21*6),H21/I21*100-100,"-")</f>
        <v>2.475088994109484</v>
      </c>
    </row>
    <row r="22" spans="2:10" x14ac:dyDescent="0.2">
      <c r="B22" s="89"/>
      <c r="C22" s="17" t="s">
        <v>115</v>
      </c>
      <c r="D22" s="38">
        <v>10</v>
      </c>
      <c r="E22" s="93">
        <v>0</v>
      </c>
      <c r="F22" s="93">
        <v>0</v>
      </c>
      <c r="G22" s="355" t="str">
        <f t="shared" si="2"/>
        <v>-</v>
      </c>
      <c r="H22" s="93">
        <v>0</v>
      </c>
      <c r="I22" s="93">
        <v>0</v>
      </c>
      <c r="J22" s="355" t="str">
        <f t="shared" si="3"/>
        <v>-</v>
      </c>
    </row>
    <row r="23" spans="2:10" x14ac:dyDescent="0.2">
      <c r="B23" s="89"/>
      <c r="C23" s="17" t="s">
        <v>116</v>
      </c>
      <c r="D23" s="38">
        <v>11</v>
      </c>
      <c r="E23" s="93">
        <v>9752</v>
      </c>
      <c r="F23" s="93">
        <v>17271</v>
      </c>
      <c r="G23" s="355">
        <f t="shared" si="2"/>
        <v>-43.535406172196168</v>
      </c>
      <c r="H23" s="93">
        <v>88519</v>
      </c>
      <c r="I23" s="93">
        <v>164604</v>
      </c>
      <c r="J23" s="355">
        <f t="shared" si="3"/>
        <v>-46.223056547836016</v>
      </c>
    </row>
    <row r="24" spans="2:10" x14ac:dyDescent="0.2">
      <c r="B24" s="89"/>
      <c r="C24" s="17" t="s">
        <v>117</v>
      </c>
      <c r="D24" s="38">
        <v>12</v>
      </c>
      <c r="E24" s="93">
        <v>6775</v>
      </c>
      <c r="F24" s="93">
        <v>10149</v>
      </c>
      <c r="G24" s="355">
        <f t="shared" si="2"/>
        <v>-33.244654645777899</v>
      </c>
      <c r="H24" s="93">
        <v>72798</v>
      </c>
      <c r="I24" s="93">
        <v>96391</v>
      </c>
      <c r="J24" s="355">
        <f t="shared" si="3"/>
        <v>-24.476351526594812</v>
      </c>
    </row>
    <row r="25" spans="2:10" x14ac:dyDescent="0.2">
      <c r="B25" s="89"/>
      <c r="C25" s="17" t="s">
        <v>118</v>
      </c>
      <c r="D25" s="38">
        <v>13</v>
      </c>
      <c r="E25" s="93">
        <v>739</v>
      </c>
      <c r="F25" s="93">
        <v>845</v>
      </c>
      <c r="G25" s="355">
        <f t="shared" si="2"/>
        <v>-12.544378698224861</v>
      </c>
      <c r="H25" s="93">
        <v>5864</v>
      </c>
      <c r="I25" s="93">
        <v>8828</v>
      </c>
      <c r="J25" s="355">
        <f t="shared" si="3"/>
        <v>-33.574988672405979</v>
      </c>
    </row>
    <row r="26" spans="2:10" x14ac:dyDescent="0.2">
      <c r="B26" s="89"/>
      <c r="C26" s="17" t="s">
        <v>119</v>
      </c>
      <c r="D26" s="38">
        <v>14</v>
      </c>
      <c r="E26" s="93">
        <v>0</v>
      </c>
      <c r="F26" s="93">
        <v>0</v>
      </c>
      <c r="G26" s="355" t="str">
        <f t="shared" si="2"/>
        <v>-</v>
      </c>
      <c r="H26" s="93">
        <v>0</v>
      </c>
      <c r="I26" s="93">
        <v>0</v>
      </c>
      <c r="J26" s="355" t="str">
        <f t="shared" si="3"/>
        <v>-</v>
      </c>
    </row>
    <row r="27" spans="2:10" x14ac:dyDescent="0.2">
      <c r="B27" s="89"/>
      <c r="C27" s="17" t="s">
        <v>120</v>
      </c>
      <c r="D27" s="38">
        <v>15</v>
      </c>
      <c r="E27" s="93">
        <v>202139</v>
      </c>
      <c r="F27" s="93">
        <v>641922</v>
      </c>
      <c r="G27" s="355">
        <f t="shared" si="2"/>
        <v>-68.510348609332596</v>
      </c>
      <c r="H27" s="93">
        <v>2589822</v>
      </c>
      <c r="I27" s="93">
        <v>5694384</v>
      </c>
      <c r="J27" s="355">
        <f t="shared" si="3"/>
        <v>-54.51971626781755</v>
      </c>
    </row>
    <row r="28" spans="2:10" x14ac:dyDescent="0.2">
      <c r="B28" s="89"/>
      <c r="C28" s="17" t="s">
        <v>121</v>
      </c>
      <c r="D28" s="38">
        <v>16</v>
      </c>
      <c r="E28" s="93">
        <v>2124</v>
      </c>
      <c r="F28" s="93">
        <v>2019</v>
      </c>
      <c r="G28" s="355">
        <f t="shared" si="2"/>
        <v>5.200594353640426</v>
      </c>
      <c r="H28" s="93">
        <v>15820</v>
      </c>
      <c r="I28" s="93">
        <v>16196</v>
      </c>
      <c r="J28" s="355">
        <f t="shared" si="3"/>
        <v>-2.3215608792294375</v>
      </c>
    </row>
    <row r="29" spans="2:10" x14ac:dyDescent="0.2">
      <c r="B29" s="89"/>
      <c r="C29" s="17" t="s">
        <v>122</v>
      </c>
      <c r="D29" s="38">
        <v>17</v>
      </c>
      <c r="E29" s="93">
        <v>84517</v>
      </c>
      <c r="F29" s="93">
        <v>83607</v>
      </c>
      <c r="G29" s="355">
        <f t="shared" si="2"/>
        <v>1.0884256102957863</v>
      </c>
      <c r="H29" s="93">
        <v>705592</v>
      </c>
      <c r="I29" s="93">
        <v>859610</v>
      </c>
      <c r="J29" s="355">
        <f t="shared" si="3"/>
        <v>-17.917195007038075</v>
      </c>
    </row>
    <row r="30" spans="2:10" x14ac:dyDescent="0.2">
      <c r="B30" s="89"/>
      <c r="C30" s="17" t="s">
        <v>124</v>
      </c>
      <c r="D30" s="38">
        <v>18</v>
      </c>
      <c r="E30" s="93">
        <v>7964</v>
      </c>
      <c r="F30" s="93">
        <v>3434</v>
      </c>
      <c r="G30" s="355">
        <f t="shared" si="2"/>
        <v>131.91613278974955</v>
      </c>
      <c r="H30" s="93">
        <v>85626</v>
      </c>
      <c r="I30" s="93">
        <v>56774</v>
      </c>
      <c r="J30" s="355">
        <f t="shared" si="3"/>
        <v>50.819036883080287</v>
      </c>
    </row>
    <row r="31" spans="2:10" x14ac:dyDescent="0.2">
      <c r="B31" s="89"/>
      <c r="C31" s="17" t="s">
        <v>125</v>
      </c>
      <c r="D31" s="38">
        <v>19</v>
      </c>
      <c r="E31" s="93">
        <v>49507</v>
      </c>
      <c r="F31" s="93">
        <v>55205</v>
      </c>
      <c r="G31" s="355">
        <f t="shared" si="2"/>
        <v>-10.321528847024723</v>
      </c>
      <c r="H31" s="93">
        <v>499510</v>
      </c>
      <c r="I31" s="93">
        <v>569807</v>
      </c>
      <c r="J31" s="355">
        <f t="shared" si="3"/>
        <v>-12.33698427713243</v>
      </c>
    </row>
    <row r="32" spans="2:10" x14ac:dyDescent="0.2">
      <c r="B32" s="89"/>
      <c r="C32" s="17" t="s">
        <v>126</v>
      </c>
      <c r="D32" s="38">
        <v>20</v>
      </c>
      <c r="E32" s="93">
        <v>38726</v>
      </c>
      <c r="F32" s="93">
        <v>26235</v>
      </c>
      <c r="G32" s="355">
        <f t="shared" si="2"/>
        <v>47.611968744044219</v>
      </c>
      <c r="H32" s="93">
        <v>248128</v>
      </c>
      <c r="I32" s="93">
        <v>240744</v>
      </c>
      <c r="J32" s="355">
        <f t="shared" si="3"/>
        <v>3.0671584753929437</v>
      </c>
    </row>
    <row r="33" spans="2:10" x14ac:dyDescent="0.2">
      <c r="B33" s="89"/>
      <c r="C33" s="17" t="s">
        <v>127</v>
      </c>
      <c r="D33" s="38">
        <v>21</v>
      </c>
      <c r="E33" s="93">
        <v>2302</v>
      </c>
      <c r="F33" s="93">
        <v>12727</v>
      </c>
      <c r="G33" s="355">
        <f t="shared" si="2"/>
        <v>-81.912469552918992</v>
      </c>
      <c r="H33" s="93">
        <v>78937</v>
      </c>
      <c r="I33" s="93">
        <v>192188</v>
      </c>
      <c r="J33" s="355">
        <f t="shared" si="3"/>
        <v>-58.927196286969007</v>
      </c>
    </row>
    <row r="34" spans="2:10" x14ac:dyDescent="0.2">
      <c r="B34" s="82" t="s">
        <v>128</v>
      </c>
      <c r="C34" s="83"/>
      <c r="D34" s="133">
        <v>22</v>
      </c>
      <c r="E34" s="129">
        <f>SUM(E11:E33)</f>
        <v>3204352</v>
      </c>
      <c r="F34" s="129">
        <f>SUM(F11:F33)</f>
        <v>3434229</v>
      </c>
      <c r="G34" s="357">
        <f t="shared" si="2"/>
        <v>-6.6937003909756783</v>
      </c>
      <c r="H34" s="75">
        <f>SUM(H11:H33)</f>
        <v>29059582</v>
      </c>
      <c r="I34" s="75">
        <f>SUM(I11:I33)</f>
        <v>35606758</v>
      </c>
      <c r="J34" s="357">
        <f t="shared" si="3"/>
        <v>-18.387453303106113</v>
      </c>
    </row>
    <row r="35" spans="2:10" x14ac:dyDescent="0.2"/>
    <row r="36" spans="2:10" x14ac:dyDescent="0.2"/>
    <row r="37" spans="2:10" x14ac:dyDescent="0.2"/>
  </sheetData>
  <phoneticPr fontId="0" type="noConversion"/>
  <hyperlinks>
    <hyperlink ref="J1" location="Inhalt!F21" display="Inhalt!F21"/>
  </hyperlinks>
  <printOptions horizontalCentered="1"/>
  <pageMargins left="0.19685039370078741" right="0.19685039370078741" top="1.48" bottom="0" header="0.51181102300000003" footer="0.51181102300000003"/>
  <pageSetup paperSize="9" orientation="landscape" horizontalDpi="300" verticalDpi="300" r:id="rId1"/>
  <headerFooter alignWithMargins="0">
    <oddHeader>&amp;C&amp;"Helv,Fett"&amp;11Bundesamt für Wirtschaft und Ausfuhrkontrolle&amp;12
Mineralöldaten für die Bundesrepublik Deutschland&amp;LEndgültige Daten&amp;R14.6.2021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24</vt:i4>
      </vt:variant>
      <vt:variant>
        <vt:lpstr>Benannte Bereiche</vt:lpstr>
      </vt:variant>
      <vt:variant>
        <vt:i4>28</vt:i4>
      </vt:variant>
    </vt:vector>
  </HeadingPairs>
  <TitlesOfParts>
    <vt:vector size="52" baseType="lpstr">
      <vt:lpstr>Deckblatt</vt:lpstr>
      <vt:lpstr>Inhalt</vt:lpstr>
      <vt:lpstr>Tab 1</vt:lpstr>
      <vt:lpstr>Tab 2</vt:lpstr>
      <vt:lpstr>Tab 3</vt:lpstr>
      <vt:lpstr>Tab 4</vt:lpstr>
      <vt:lpstr>Tab 5</vt:lpstr>
      <vt:lpstr>Tab 5a</vt:lpstr>
      <vt:lpstr>Tab 5b</vt:lpstr>
      <vt:lpstr>Tab 5c</vt:lpstr>
      <vt:lpstr>Tab 5j</vt:lpstr>
      <vt:lpstr>Tab 6</vt:lpstr>
      <vt:lpstr>Tab 6a</vt:lpstr>
      <vt:lpstr>Tab 6b</vt:lpstr>
      <vt:lpstr>Tab 6c</vt:lpstr>
      <vt:lpstr>Tab 6j</vt:lpstr>
      <vt:lpstr>Tab 7</vt:lpstr>
      <vt:lpstr>Tab 7j</vt:lpstr>
      <vt:lpstr>Tab 8</vt:lpstr>
      <vt:lpstr>Tab 9</vt:lpstr>
      <vt:lpstr>Tab 10</vt:lpstr>
      <vt:lpstr>Tab 10a</vt:lpstr>
      <vt:lpstr>Tab 10j</vt:lpstr>
      <vt:lpstr>Parameter 1</vt:lpstr>
      <vt:lpstr>Deckblatt!Druckbereich</vt:lpstr>
      <vt:lpstr>Inhalt!Druckbereich</vt:lpstr>
      <vt:lpstr>'Tab 1'!Druckbereich</vt:lpstr>
      <vt:lpstr>'Tab 10'!Druckbereich</vt:lpstr>
      <vt:lpstr>'Tab 10a'!Druckbereich</vt:lpstr>
      <vt:lpstr>'Tab 10j'!Druckbereich</vt:lpstr>
      <vt:lpstr>'Tab 2'!Druckbereich</vt:lpstr>
      <vt:lpstr>'Tab 3'!Druckbereich</vt:lpstr>
      <vt:lpstr>'Tab 4'!Druckbereich</vt:lpstr>
      <vt:lpstr>'Tab 5'!Druckbereich</vt:lpstr>
      <vt:lpstr>'Tab 5a'!Druckbereich</vt:lpstr>
      <vt:lpstr>'Tab 5b'!Druckbereich</vt:lpstr>
      <vt:lpstr>'Tab 5c'!Druckbereich</vt:lpstr>
      <vt:lpstr>'Tab 5j'!Druckbereich</vt:lpstr>
      <vt:lpstr>'Tab 6'!Druckbereich</vt:lpstr>
      <vt:lpstr>'Tab 6a'!Druckbereich</vt:lpstr>
      <vt:lpstr>'Tab 6b'!Druckbereich</vt:lpstr>
      <vt:lpstr>'Tab 6c'!Druckbereich</vt:lpstr>
      <vt:lpstr>'Tab 6j'!Druckbereich</vt:lpstr>
      <vt:lpstr>'Tab 7'!Druckbereich</vt:lpstr>
      <vt:lpstr>'Tab 7j'!Druckbereich</vt:lpstr>
      <vt:lpstr>'Tab 8'!Druckbereich</vt:lpstr>
      <vt:lpstr>'Tab 9'!Druckbereich</vt:lpstr>
      <vt:lpstr>rP1.Deckblatt</vt:lpstr>
      <vt:lpstr>rP1.Hinweis</vt:lpstr>
      <vt:lpstr>rP1.Inhalte</vt:lpstr>
      <vt:lpstr>rP1.Links</vt:lpstr>
      <vt:lpstr>rP1.Überschrift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Amtliche Mineralöldaten</dc:title>
  <dc:subject>Mineralöl</dc:subject>
  <dc:creator>Heinemeyer, Albrecht</dc:creator>
  <cp:lastModifiedBy>Koj, Harald</cp:lastModifiedBy>
  <cp:lastPrinted>2020-11-30T14:44:41Z</cp:lastPrinted>
  <dcterms:created xsi:type="dcterms:W3CDTF">2005-04-19T07:17:31Z</dcterms:created>
  <dcterms:modified xsi:type="dcterms:W3CDTF">2021-06-14T09:03:23Z</dcterms:modified>
</cp:coreProperties>
</file>