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4" i="12" s="1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I36" i="18"/>
  <c r="G36" i="18"/>
  <c r="H35" i="18"/>
  <c r="F36" i="18"/>
  <c r="H12" i="18"/>
  <c r="H36" i="18" s="1"/>
  <c r="J33" i="17"/>
  <c r="J33" i="16"/>
  <c r="L35" i="15"/>
  <c r="L35" i="11"/>
  <c r="L36" i="14"/>
  <c r="H34" i="14"/>
  <c r="J34" i="13"/>
  <c r="G34" i="13"/>
  <c r="J34" i="12"/>
  <c r="M35" i="10"/>
  <c r="M35" i="6"/>
  <c r="J34" i="9"/>
  <c r="G34" i="9"/>
  <c r="J34" i="8"/>
  <c r="J34" i="7"/>
  <c r="G34" i="7"/>
  <c r="K35" i="5"/>
  <c r="H35" i="5"/>
  <c r="K34" i="3"/>
  <c r="H34" i="3"/>
  <c r="K19" i="2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<sst xmlns="http://schemas.openxmlformats.org/spreadsheetml/2006/main" count="1472" uniqueCount="374">
  <si>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</si>
  <si>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</si>
  <si>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</si>
  <si>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</si>
  <si>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</si>
  <si>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</si>
  <si>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</si>
  <si>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</si>
  <si>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</si>
  <si>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</si>
  <si>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</si>
  <si>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</si>
  <si>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</si>
  <si>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</si>
  <si>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</si>
  <si>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</si>
  <si>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</si>
  <si>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</si>
  <si>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</si>
  <si>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</si>
  <si>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</si>
  <si>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</si>
  <si>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</si>
  <si>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</si>
  <si>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</si>
  <si>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</si>
  <si>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</si>
  <si>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</si>
  <si>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</si>
  <si>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</si>
  <si>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</si>
  <si>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</si>
  <si>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</si>
  <si>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</si>
  <si>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</si>
  <si>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</si>
  <si>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</si>
  <si>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</si>
  <si>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</si>
  <si>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</si>
  <si>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</si>
  <si>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</si>
  <si>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</si>
  <si>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</si>
  <si>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</si>
  <si>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</si>
  <si>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</si>
  <si>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</si>
  <si>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</si>
  <si>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</si>
  <si>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</si>
  <si>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</si>
  <si>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</si>
  <si>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</si>
  <si>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</si>
  <si>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</si>
  <si>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</si>
  <si>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</si>
  <si>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</si>
  <si>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</si>
  <si>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</si>
  <si>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</si>
  <si>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</si>
  <si>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</si>
  <si>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</si>
  <si>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</si>
  <si>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</si>
  <si>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</si>
  <si>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</si>
  <si>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</si>
  <si>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</si>
  <si>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</si>
  <si>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</si>
  <si>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</si>
  <si>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</si>
  <si>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</si>
  <si>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</si>
  <si>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</si>
  <si>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</si>
  <si>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</si>
  <si>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</si>
  <si>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</si>
  <si>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</si>
  <si>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</si>
  <si>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</si>
  <si>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</si>
  <si>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</si>
  <si>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</si>
  <si>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</si>
  <si>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</si>
  <si>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</si>
  <si>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</si>
  <si>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</si>
  <si>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</si>
  <si>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</si>
  <si>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</si>
  <si>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</si>
  <si>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</si>
  <si>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</si>
  <si>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</si>
  <si>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</si>
  <si>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</si>
  <si>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</si>
  <si>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</si>
  <si>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</si>
  <si>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</si>
  <si>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</si>
  <si>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</si>
  <si>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</si>
  <si>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</si>
  <si>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</si>
  <si>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</si>
  <si>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</si>
  <si>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</si>
  <si>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</si>
  <si>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</si>
  <si>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</si>
  <si>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</si>
  <si>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</si>
  <si>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</si>
  <si>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</si>
  <si>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</si>
  <si>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</si>
  <si>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</si>
  <si>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</si>
  <si>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</si>
  <si>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</si>
  <si>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</si>
  <si>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</si>
  <si>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</si>
  <si>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</si>
  <si>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</si>
  <si>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</si>
  <si>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</si>
  <si>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</si>
  <si>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</si>
  <si>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</si>
  <si>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</si>
  <si>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</si>
  <si>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</si>
  <si>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</si>
  <si>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</si>
  <si>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</si>
  <si>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</si>
  <si>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</si>
  <si>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</si>
  <si>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</si>
  <si>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</si>
  <si>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</si>
  <si>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</si>
  <si>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</si>
  <si>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</si>
  <si>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</si>
  <si>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</si>
  <si>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</si>
  <si>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</si>
  <si>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</si>
  <si>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</si>
  <si>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</si>
  <si>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</si>
  <si>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</si>
  <si>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</si>
  <si>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</si>
  <si>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</si>
  <si>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</si>
  <si>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</si>
  <si>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</si>
  <si>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</si>
  <si>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</si>
  <si>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</si>
  <si>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</si>
  <si>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</si>
  <si>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</si>
  <si>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</si>
  <si>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</si>
  <si>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</si>
  <si>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</si>
  <si>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</si>
  <si>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</si>
  <si>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</si>
  <si>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</si>
  <si>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</si>
  <si>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</si>
  <si>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</si>
  <si>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</si>
  <si>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</si>
  <si>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</si>
  <si>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</si>
  <si>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</si>
  <si>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</si>
  <si>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</si>
  <si>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</si>
  <si>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</si>
  <si>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</si>
  <si>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</si>
  <si>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</si>
  <si>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</si>
  <si>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</si>
  <si>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</si>
  <si>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</si>
  <si>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</si>
  <si>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</si>
  <si>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</si>
  <si>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</si>
  <si>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</si>
  <si>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</si>
  <si>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</si>
  <si>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</si>
  <si>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</si>
  <si>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</si>
  <si>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</si>
  <si>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</si>
  <si>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</si>
  <si>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</si>
  <si>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</si>
  <si>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</si>
  <si>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</si>
  <si>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</si>
  <si>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</si>
  <si>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</si>
  <si>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</si>
  <si>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</si>
  <si>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</si>
  <si>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</si>
  <si>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</si>
  <si>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</si>
  <si>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</si>
  <si>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</si>
  <si>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</si>
  <si>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</si>
  <si>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</si>
  <si>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</si>
  <si>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</si>
  <si>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</si>
  <si>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</si>
  <si>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</si>
  <si>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</si>
  <si>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</si>
  <si>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</si>
  <si>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</si>
  <si>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</si>
  <si>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</si>
  <si>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</si>
  <si>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</si>
  <si>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</si>
  <si>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</si>
  <si>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</si>
  <si>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</si>
  <si>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</si>
  <si>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</si>
  <si>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</si>
  <si>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</si>
  <si>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</si>
  <si>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</si>
  <si>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</si>
  <si>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</si>
  <si>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</si>
  <si>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</si>
  <si>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</si>
  <si>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</si>
  <si>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</si>
  <si>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</si>
  <si>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</si>
  <si>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</si>
  <si>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</si>
  <si>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</si>
  <si>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</si>
  <si>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</si>
  <si>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</si>
  <si>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</si>
  <si>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</si>
  <si>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</si>
  <si>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</si>
  <si>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</si>
  <si>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</si>
  <si>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</si>
  <si>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</si>
  <si>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</si>
  <si>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</si>
  <si>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</si>
  <si>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</si>
  <si>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</si>
  <si>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</si>
  <si>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</si>
  <si>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</si>
  <si>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</si>
  <si>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</si>
  <si>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</si>
  <si>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</si>
  <si>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</si>
  <si>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</si>
  <si>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</si>
  <si>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</si>
  <si>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</si>
  <si>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</si>
  <si>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</si>
  <si>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</si>
  <si>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</si>
  <si>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</si>
  <si>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</si>
  <si>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</si>
  <si>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</si>
  <si>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</si>
  <si>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</si>
  <si>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</si>
  <si>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</si>
  <si>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</si>
  <si>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</si>
  <si>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</si>
  <si>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</si>
  <si>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</si>
  <si>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</si>
  <si>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</si>
  <si>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</si>
  <si>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</si>
  <si>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</si>
  <si>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</si>
  <si>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</si>
  <si>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</si>
  <si>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</si>
  <si>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</si>
  <si>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</si>
  <si>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</si>
  <si>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</si>
  <si>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</si>
  <si>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</si>
  <si>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</si>
  <si>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</si>
  <si>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</si>
  <si>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</si>
  <si>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</si>
  <si>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</si>
  <si>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</si>
  <si>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</si>
  <si>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</si>
  <si>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</si>
  <si>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</si>
  <si>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</si>
  <si>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</si>
  <si>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</si>
  <si>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</si>
  <si>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</si>
  <si>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</si>
  <si>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</si>
  <si>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</si>
  <si>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</si>
  <si>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</si>
  <si>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</si>
  <si>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</si>
  <si>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</si>
  <si>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</si>
  <si>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</si>
  <si>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</si>
  <si>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</si>
  <si>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</si>
  <si>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</si>
  <si>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</si>
  <si>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</si>
  <si>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</si>
  <si>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</si>
  <si>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</si>
  <si>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</si>
  <si>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</si>
  <si>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</si>
  <si>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</si>
  <si>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</si>
  <si>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</si>
  <si>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</si>
  <si>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</si>
  <si>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</si>
  <si>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</si>
  <si>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Mai 2020</t>
  </si>
  <si>
    <t xml:space="preserve"> Januar bis Mai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</si>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</sst>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Mai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137463</v>
      </c>
      <c r="F11" s="93">
        <v>221090</v>
      </c>
      <c r="G11" s="355">
        <f t="shared" ref="G11:G18" si="0">IF(AND(F11&gt; 0,E11&gt;0,E11&lt;=F11*6),E11/F11*100-100,"-")</f>
        <v>-37.824867700936274</v>
      </c>
      <c r="H11" s="93">
        <v>843501</v>
      </c>
      <c r="I11" s="93">
        <v>956319</v>
      </c>
      <c r="J11" s="355">
        <f t="shared" ref="J11:J18" si="1">IF(AND(I11&gt; 0,H11&gt;0,H11&lt;=I11*6),H11/I11*100-100,"-")</f>
        <v>-11.797109541899715</v>
      </c>
    </row>
    <row r="12" spans="2:14" x14ac:dyDescent="0.2">
      <c r="B12" s="89"/>
      <c r="C12" s="17" t="s">
        <v>106</v>
      </c>
      <c r="D12" s="38">
        <v>2</v>
      </c>
      <c r="E12" s="93">
        <v>2289</v>
      </c>
      <c r="F12" s="93">
        <v>3929</v>
      </c>
      <c r="G12" s="355">
        <f t="shared" si="0"/>
        <v>-41.74090099261899</v>
      </c>
      <c r="H12" s="93">
        <v>12178</v>
      </c>
      <c r="I12" s="93">
        <v>14675</v>
      </c>
      <c r="J12" s="355">
        <f t="shared" si="1"/>
        <v>-17.015332197614995</v>
      </c>
    </row>
    <row r="13" spans="2:14" x14ac:dyDescent="0.2">
      <c r="B13" s="89"/>
      <c r="C13" s="17" t="s">
        <v>107</v>
      </c>
      <c r="D13" s="38">
        <v>3</v>
      </c>
      <c r="E13" s="93">
        <v>128121</v>
      </c>
      <c r="F13" s="93">
        <v>145925</v>
      </c>
      <c r="G13" s="355">
        <f t="shared" si="0"/>
        <v>-12.200788076066473</v>
      </c>
      <c r="H13" s="93">
        <v>487831</v>
      </c>
      <c r="I13" s="93">
        <v>731179</v>
      </c>
      <c r="J13" s="355">
        <f t="shared" si="1"/>
        <v>-33.2815904176679</v>
      </c>
    </row>
    <row r="14" spans="2:14" x14ac:dyDescent="0.2">
      <c r="B14" s="89"/>
      <c r="C14" s="17" t="s">
        <v>108</v>
      </c>
      <c r="D14" s="38">
        <v>4</v>
      </c>
      <c r="E14" s="93">
        <v>8718</v>
      </c>
      <c r="F14" s="93">
        <v>16105</v>
      </c>
      <c r="G14" s="355">
        <f t="shared" si="0"/>
        <v>-45.8677429369761</v>
      </c>
      <c r="H14" s="93">
        <v>70855</v>
      </c>
      <c r="I14" s="93">
        <v>79084</v>
      </c>
      <c r="J14" s="355">
        <f t="shared" si="1"/>
        <v>-10.405391735369989</v>
      </c>
    </row>
    <row r="15" spans="2:14" x14ac:dyDescent="0.2">
      <c r="B15" s="89"/>
      <c r="C15" s="17" t="s">
        <v>109</v>
      </c>
      <c r="D15" s="38">
        <v>5</v>
      </c>
      <c r="E15" s="93">
        <v>10331</v>
      </c>
      <c r="F15" s="93">
        <v>20301</v>
      </c>
      <c r="G15" s="355">
        <f t="shared" si="0"/>
        <v>-49.11088123737747</v>
      </c>
      <c r="H15" s="93">
        <v>50966</v>
      </c>
      <c r="I15" s="93">
        <v>90127</v>
      </c>
      <c r="J15" s="355">
        <f t="shared" si="1"/>
        <v>-43.45090816292565</v>
      </c>
    </row>
    <row r="16" spans="2:14" x14ac:dyDescent="0.2">
      <c r="B16" s="89"/>
      <c r="C16" s="17" t="s">
        <v>110</v>
      </c>
      <c r="D16" s="38">
        <v>6</v>
      </c>
      <c r="E16" s="93">
        <v>159571</v>
      </c>
      <c r="F16" s="93">
        <v>126667</v>
      </c>
      <c r="G16" s="355">
        <f t="shared" si="0"/>
        <v>25.976773745332252</v>
      </c>
      <c r="H16" s="93">
        <v>729742</v>
      </c>
      <c r="I16" s="93">
        <v>784408</v>
      </c>
      <c r="J16" s="355">
        <f t="shared" si="1"/>
        <v>-6.9690773169065068</v>
      </c>
    </row>
    <row r="17" spans="2:10" x14ac:dyDescent="0.2">
      <c r="B17" s="89"/>
      <c r="C17" s="17" t="s">
        <v>111</v>
      </c>
      <c r="D17" s="38">
        <v>7</v>
      </c>
      <c r="E17" s="93">
        <v>10854</v>
      </c>
      <c r="F17" s="93">
        <v>27965</v>
      </c>
      <c r="G17" s="355">
        <f t="shared" si="0"/>
        <v>-61.187198283568748</v>
      </c>
      <c r="H17" s="93">
        <v>67200</v>
      </c>
      <c r="I17" s="93">
        <v>90597</v>
      </c>
      <c r="J17" s="355">
        <f t="shared" si="1"/>
        <v>-25.825358455577998</v>
      </c>
    </row>
    <row r="18" spans="2:10" x14ac:dyDescent="0.2">
      <c r="B18" s="105"/>
      <c r="C18" s="17" t="s">
        <v>112</v>
      </c>
      <c r="D18" s="38">
        <v>8</v>
      </c>
      <c r="E18" s="93">
        <v>106902</v>
      </c>
      <c r="F18" s="93">
        <v>171432</v>
      </c>
      <c r="G18" s="355">
        <f t="shared" si="0"/>
        <v>-37.641747165056692</v>
      </c>
      <c r="H18" s="93">
        <v>586075</v>
      </c>
      <c r="I18" s="93">
        <v>797008</v>
      </c>
      <c r="J18" s="355">
        <f t="shared" si="1"/>
        <v>-26.465606367815624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20340</v>
      </c>
      <c r="F21" s="93">
        <v>11640</v>
      </c>
      <c r="G21" s="355">
        <f t="shared" ref="G21:G34" si="2">IF(AND(F21&gt; 0,E21&gt;0,E21&lt;=F21*6),E21/F21*100-100,"-")</f>
        <v>74.742268041237111</v>
      </c>
      <c r="H21" s="93">
        <v>151793</v>
      </c>
      <c r="I21" s="93">
        <v>184831</v>
      </c>
      <c r="J21" s="355">
        <f t="shared" ref="J21:J34" si="3">IF(AND(I21&gt; 0,H21&gt;0,H21&lt;=I21*6),H21/I21*100-100,"-")</f>
        <v>-17.874707164923635</v>
      </c>
    </row>
    <row r="22" spans="2:10" x14ac:dyDescent="0.2">
      <c r="B22" s="89"/>
      <c r="C22" s="17" t="s">
        <v>115</v>
      </c>
      <c r="D22" s="38">
        <v>10</v>
      </c>
      <c r="E22" s="93">
        <v>9894</v>
      </c>
      <c r="F22" s="93">
        <v>9959</v>
      </c>
      <c r="G22" s="355">
        <f t="shared" si="2"/>
        <v>-0.65267597148309164</v>
      </c>
      <c r="H22" s="93">
        <v>54035</v>
      </c>
      <c r="I22" s="93">
        <v>52676</v>
      </c>
      <c r="J22" s="355">
        <f t="shared" si="3"/>
        <v>2.5799225453717156</v>
      </c>
    </row>
    <row r="23" spans="2:10" x14ac:dyDescent="0.2">
      <c r="B23" s="89"/>
      <c r="C23" s="17" t="s">
        <v>116</v>
      </c>
      <c r="D23" s="38">
        <v>11</v>
      </c>
      <c r="E23" s="93">
        <v>20040</v>
      </c>
      <c r="F23" s="93">
        <v>22795</v>
      </c>
      <c r="G23" s="355">
        <f t="shared" si="2"/>
        <v>-12.085983768370255</v>
      </c>
      <c r="H23" s="93">
        <v>91298</v>
      </c>
      <c r="I23" s="93">
        <v>111988</v>
      </c>
      <c r="J23" s="355">
        <f t="shared" si="3"/>
        <v>-18.475193770761152</v>
      </c>
    </row>
    <row r="24" spans="2:10" x14ac:dyDescent="0.2">
      <c r="B24" s="89"/>
      <c r="C24" s="17" t="s">
        <v>117</v>
      </c>
      <c r="D24" s="38">
        <v>12</v>
      </c>
      <c r="E24" s="93">
        <v>113</v>
      </c>
      <c r="F24" s="93">
        <v>142</v>
      </c>
      <c r="G24" s="355">
        <f t="shared" si="2"/>
        <v>-20.422535211267601</v>
      </c>
      <c r="H24" s="93">
        <v>600</v>
      </c>
      <c r="I24" s="93">
        <v>431</v>
      </c>
      <c r="J24" s="355">
        <f t="shared" si="3"/>
        <v>39.211136890951281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3008</v>
      </c>
      <c r="F27" s="93">
        <v>4217</v>
      </c>
      <c r="G27" s="355">
        <f t="shared" si="2"/>
        <v>-28.669670381788009</v>
      </c>
      <c r="H27" s="93">
        <v>17259</v>
      </c>
      <c r="I27" s="93">
        <v>20898</v>
      </c>
      <c r="J27" s="355">
        <f t="shared" si="3"/>
        <v>-17.413149583692217</v>
      </c>
    </row>
    <row r="28" spans="2:10" x14ac:dyDescent="0.2">
      <c r="B28" s="89"/>
      <c r="C28" s="17" t="s">
        <v>121</v>
      </c>
      <c r="D28" s="38">
        <v>16</v>
      </c>
      <c r="E28" s="93">
        <v>107</v>
      </c>
      <c r="F28" s="93">
        <v>319</v>
      </c>
      <c r="G28" s="355">
        <f t="shared" si="2"/>
        <v>-66.45768025078371</v>
      </c>
      <c r="H28" s="93">
        <v>839</v>
      </c>
      <c r="I28" s="93">
        <v>1646</v>
      </c>
      <c r="J28" s="355">
        <f t="shared" si="3"/>
        <v>-49.027946537059542</v>
      </c>
    </row>
    <row r="29" spans="2:10" x14ac:dyDescent="0.2">
      <c r="B29" s="89"/>
      <c r="C29" s="17" t="s">
        <v>122</v>
      </c>
      <c r="D29" s="38">
        <v>17</v>
      </c>
      <c r="E29" s="93">
        <v>77636</v>
      </c>
      <c r="F29" s="93">
        <v>89509</v>
      </c>
      <c r="G29" s="355">
        <f t="shared" si="2"/>
        <v>-13.264587918533337</v>
      </c>
      <c r="H29" s="93">
        <v>504120</v>
      </c>
      <c r="I29" s="93">
        <v>460906</v>
      </c>
      <c r="J29" s="355">
        <f t="shared" si="3"/>
        <v>9.375881416167303</v>
      </c>
    </row>
    <row r="30" spans="2:10" x14ac:dyDescent="0.2">
      <c r="B30" s="89"/>
      <c r="C30" s="17" t="s">
        <v>124</v>
      </c>
      <c r="D30" s="38">
        <v>18</v>
      </c>
      <c r="E30" s="93">
        <v>19282</v>
      </c>
      <c r="F30" s="93">
        <v>19483</v>
      </c>
      <c r="G30" s="355">
        <f t="shared" si="2"/>
        <v>-1.0316686341939203</v>
      </c>
      <c r="H30" s="93">
        <v>54517</v>
      </c>
      <c r="I30" s="93">
        <v>73288</v>
      </c>
      <c r="J30" s="355">
        <f t="shared" si="3"/>
        <v>-25.612651457264491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17199</v>
      </c>
      <c r="F32" s="93">
        <v>13051</v>
      </c>
      <c r="G32" s="355">
        <f t="shared" si="2"/>
        <v>31.783005133706212</v>
      </c>
      <c r="H32" s="93">
        <v>105334</v>
      </c>
      <c r="I32" s="93">
        <v>104164</v>
      </c>
      <c r="J32" s="355">
        <f t="shared" si="3"/>
        <v>1.1232287546561111</v>
      </c>
    </row>
    <row r="33" spans="2:10" x14ac:dyDescent="0.2">
      <c r="B33" s="89"/>
      <c r="C33" s="17" t="s">
        <v>127</v>
      </c>
      <c r="D33" s="38">
        <v>21</v>
      </c>
      <c r="E33" s="93">
        <v>30966</v>
      </c>
      <c r="F33" s="93">
        <v>27028</v>
      </c>
      <c r="G33" s="355">
        <f t="shared" si="2"/>
        <v>14.570075477282813</v>
      </c>
      <c r="H33" s="93">
        <v>233101</v>
      </c>
      <c r="I33" s="93">
        <v>215987</v>
      </c>
      <c r="J33" s="355">
        <f t="shared" si="3"/>
        <v>7.9236250329880846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762834</v>
      </c>
      <c r="F34" s="129">
        <f>SUM(F11:F33)</f>
        <v>931557</v>
      </c>
      <c r="G34" s="357">
        <f t="shared" si="2"/>
        <v>-18.111935179489819</v>
      </c>
      <c r="H34" s="75">
        <f>SUM(H11:H33)</f>
        <v>4061375</v>
      </c>
      <c r="I34" s="75">
        <f>SUM(I11:I33)</f>
        <v>4770212</v>
      </c>
      <c r="J34" s="357">
        <f t="shared" si="3"/>
        <v>-14.859654036340515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2871279</v>
      </c>
      <c r="F12" s="165"/>
      <c r="G12" s="166">
        <v>689</v>
      </c>
      <c r="H12" s="166">
        <v>843501</v>
      </c>
      <c r="I12" s="166">
        <v>121283</v>
      </c>
      <c r="J12" s="166">
        <v>0</v>
      </c>
      <c r="K12" s="166">
        <v>1078397</v>
      </c>
      <c r="L12" s="166">
        <v>1812851</v>
      </c>
      <c r="M12" s="166">
        <f>E12-G12-H12+I12+J12+K12+L12</f>
        <v>5039620</v>
      </c>
    </row>
    <row r="13" spans="2:13" x14ac:dyDescent="0.2">
      <c r="B13" s="149"/>
      <c r="C13" s="137" t="s">
        <v>106</v>
      </c>
      <c r="D13" s="159">
        <v>2</v>
      </c>
      <c r="E13" s="164">
        <v>7294572</v>
      </c>
      <c r="F13" s="165"/>
      <c r="G13" s="166">
        <v>0</v>
      </c>
      <c r="H13" s="166">
        <v>12178</v>
      </c>
      <c r="I13" s="166">
        <v>0</v>
      </c>
      <c r="J13" s="166">
        <v>0</v>
      </c>
      <c r="K13" s="166">
        <v>14825</v>
      </c>
      <c r="L13" s="166">
        <v>449327</v>
      </c>
      <c r="M13" s="166">
        <f t="shared" ref="M13:M19" si="0">E13-G13-H13+I13+J13+K13+L13</f>
        <v>7746546</v>
      </c>
    </row>
    <row r="14" spans="2:13" x14ac:dyDescent="0.2">
      <c r="B14" s="149"/>
      <c r="C14" s="137" t="s">
        <v>107</v>
      </c>
      <c r="D14" s="159">
        <v>3</v>
      </c>
      <c r="E14" s="164">
        <v>980733</v>
      </c>
      <c r="F14" s="165"/>
      <c r="G14" s="166">
        <v>0</v>
      </c>
      <c r="H14" s="166">
        <v>487831</v>
      </c>
      <c r="I14" s="166">
        <v>1565182</v>
      </c>
      <c r="J14" s="166">
        <v>0</v>
      </c>
      <c r="K14" s="166">
        <v>10336</v>
      </c>
      <c r="L14" s="166">
        <v>256921</v>
      </c>
      <c r="M14" s="166">
        <f t="shared" si="0"/>
        <v>2325341</v>
      </c>
    </row>
    <row r="15" spans="2:13" x14ac:dyDescent="0.2">
      <c r="B15" s="149"/>
      <c r="C15" s="137" t="s">
        <v>108</v>
      </c>
      <c r="D15" s="159">
        <v>4</v>
      </c>
      <c r="E15" s="164">
        <v>12253874</v>
      </c>
      <c r="F15" s="165"/>
      <c r="G15" s="166">
        <v>905</v>
      </c>
      <c r="H15" s="166">
        <v>70855</v>
      </c>
      <c r="I15" s="166">
        <v>0</v>
      </c>
      <c r="J15" s="166">
        <v>0</v>
      </c>
      <c r="K15" s="166">
        <v>2131179</v>
      </c>
      <c r="L15" s="166">
        <v>4289104</v>
      </c>
      <c r="M15" s="166">
        <f t="shared" si="0"/>
        <v>18602397</v>
      </c>
    </row>
    <row r="16" spans="2:13" x14ac:dyDescent="0.2">
      <c r="B16" s="149"/>
      <c r="C16" s="137" t="s">
        <v>109</v>
      </c>
      <c r="D16" s="159">
        <v>5</v>
      </c>
      <c r="E16" s="164">
        <v>6014609</v>
      </c>
      <c r="F16" s="165"/>
      <c r="G16" s="166">
        <v>6045</v>
      </c>
      <c r="H16" s="166">
        <v>50966</v>
      </c>
      <c r="I16" s="166">
        <v>0</v>
      </c>
      <c r="J16" s="166">
        <v>6101</v>
      </c>
      <c r="K16" s="166">
        <v>315101</v>
      </c>
      <c r="L16" s="166">
        <v>1502309</v>
      </c>
      <c r="M16" s="166">
        <f t="shared" si="0"/>
        <v>7781109</v>
      </c>
    </row>
    <row r="17" spans="2:13" x14ac:dyDescent="0.2">
      <c r="B17" s="149"/>
      <c r="C17" s="137" t="s">
        <v>110</v>
      </c>
      <c r="D17" s="159">
        <v>6</v>
      </c>
      <c r="E17" s="164">
        <v>842591</v>
      </c>
      <c r="F17" s="165"/>
      <c r="G17" s="166">
        <v>0</v>
      </c>
      <c r="H17" s="166">
        <v>729742</v>
      </c>
      <c r="I17" s="166">
        <v>703</v>
      </c>
      <c r="J17" s="166">
        <v>1852</v>
      </c>
      <c r="K17" s="166">
        <v>199805</v>
      </c>
      <c r="L17" s="166">
        <v>33944</v>
      </c>
      <c r="M17" s="166">
        <f t="shared" si="0"/>
        <v>349153</v>
      </c>
    </row>
    <row r="18" spans="2:13" x14ac:dyDescent="0.2">
      <c r="B18" s="149"/>
      <c r="C18" s="137" t="s">
        <v>111</v>
      </c>
      <c r="D18" s="159">
        <v>7</v>
      </c>
      <c r="E18" s="164">
        <v>1620095</v>
      </c>
      <c r="F18" s="165"/>
      <c r="G18" s="166">
        <v>209540</v>
      </c>
      <c r="H18" s="166">
        <v>67200</v>
      </c>
      <c r="I18" s="166">
        <v>0</v>
      </c>
      <c r="J18" s="166">
        <v>52347</v>
      </c>
      <c r="K18" s="166">
        <v>0</v>
      </c>
      <c r="L18" s="166">
        <v>8093</v>
      </c>
      <c r="M18" s="166">
        <f t="shared" si="0"/>
        <v>1403795</v>
      </c>
    </row>
    <row r="19" spans="2:13" x14ac:dyDescent="0.2">
      <c r="B19" s="157"/>
      <c r="C19" s="137" t="s">
        <v>112</v>
      </c>
      <c r="D19" s="159">
        <v>8</v>
      </c>
      <c r="E19" s="164">
        <v>961720</v>
      </c>
      <c r="F19" s="165"/>
      <c r="G19" s="166">
        <v>2088</v>
      </c>
      <c r="H19" s="166">
        <v>586075</v>
      </c>
      <c r="I19" s="166">
        <v>14970</v>
      </c>
      <c r="J19" s="166">
        <v>13026</v>
      </c>
      <c r="K19" s="166">
        <v>379810</v>
      </c>
      <c r="L19" s="166">
        <v>192939</v>
      </c>
      <c r="M19" s="166">
        <f t="shared" si="0"/>
        <v>974302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1187818</v>
      </c>
      <c r="F22" s="165"/>
      <c r="G22" s="166">
        <v>17603</v>
      </c>
      <c r="H22" s="166">
        <v>151793</v>
      </c>
      <c r="I22" s="166">
        <v>30486</v>
      </c>
      <c r="J22" s="166">
        <v>0</v>
      </c>
      <c r="K22" s="166">
        <v>128373</v>
      </c>
      <c r="L22" s="166">
        <v>480899</v>
      </c>
      <c r="M22" s="166">
        <f t="shared" ref="M22:M34" si="1">E22-G22-H22+I22+J22+K22+L22</f>
        <v>1658180</v>
      </c>
    </row>
    <row r="23" spans="2:13" x14ac:dyDescent="0.2">
      <c r="B23" s="149"/>
      <c r="C23" s="137" t="s">
        <v>115</v>
      </c>
      <c r="D23" s="159">
        <v>10</v>
      </c>
      <c r="E23" s="164">
        <v>1536613</v>
      </c>
      <c r="F23" s="165"/>
      <c r="G23" s="166">
        <v>1414795</v>
      </c>
      <c r="H23" s="166">
        <v>54035</v>
      </c>
      <c r="I23" s="166">
        <v>116788</v>
      </c>
      <c r="J23" s="166">
        <v>0</v>
      </c>
      <c r="K23" s="166">
        <v>0</v>
      </c>
      <c r="L23" s="166">
        <v>0</v>
      </c>
      <c r="M23" s="166">
        <f t="shared" si="1"/>
        <v>184571</v>
      </c>
    </row>
    <row r="24" spans="2:13" x14ac:dyDescent="0.2">
      <c r="B24" s="149"/>
      <c r="C24" s="137" t="s">
        <v>116</v>
      </c>
      <c r="D24" s="159">
        <v>11</v>
      </c>
      <c r="E24" s="164">
        <v>172455</v>
      </c>
      <c r="F24" s="165"/>
      <c r="G24" s="166">
        <v>0</v>
      </c>
      <c r="H24" s="166">
        <v>91298</v>
      </c>
      <c r="I24" s="166">
        <v>12509</v>
      </c>
      <c r="J24" s="166">
        <v>3552</v>
      </c>
      <c r="K24" s="166">
        <v>714</v>
      </c>
      <c r="L24" s="166">
        <v>40330</v>
      </c>
      <c r="M24" s="166">
        <f t="shared" si="1"/>
        <v>138262</v>
      </c>
    </row>
    <row r="25" spans="2:13" x14ac:dyDescent="0.2">
      <c r="B25" s="149"/>
      <c r="C25" s="137" t="s">
        <v>117</v>
      </c>
      <c r="D25" s="159">
        <v>12</v>
      </c>
      <c r="E25" s="164">
        <v>25681</v>
      </c>
      <c r="F25" s="165"/>
      <c r="G25" s="166">
        <v>0</v>
      </c>
      <c r="H25" s="166">
        <v>600</v>
      </c>
      <c r="I25" s="166">
        <v>26945</v>
      </c>
      <c r="J25" s="166">
        <v>0</v>
      </c>
      <c r="K25" s="166">
        <v>3118</v>
      </c>
      <c r="L25" s="166">
        <v>33897</v>
      </c>
      <c r="M25" s="166">
        <f t="shared" si="1"/>
        <v>89041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2402</v>
      </c>
      <c r="M26" s="166">
        <f t="shared" si="1"/>
        <v>2402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1382565</v>
      </c>
      <c r="F28" s="165"/>
      <c r="G28" s="166">
        <v>0</v>
      </c>
      <c r="H28" s="166">
        <v>17259</v>
      </c>
      <c r="I28" s="166">
        <v>0</v>
      </c>
      <c r="J28" s="166">
        <v>0</v>
      </c>
      <c r="K28" s="166">
        <v>50396</v>
      </c>
      <c r="L28" s="166">
        <v>1494833</v>
      </c>
      <c r="M28" s="166">
        <f t="shared" si="1"/>
        <v>2910535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839</v>
      </c>
      <c r="I29" s="166">
        <v>0</v>
      </c>
      <c r="J29" s="166">
        <v>0</v>
      </c>
      <c r="K29" s="166">
        <v>0</v>
      </c>
      <c r="L29" s="166">
        <v>8057</v>
      </c>
      <c r="M29" s="166">
        <f t="shared" si="1"/>
        <v>7222</v>
      </c>
    </row>
    <row r="30" spans="2:13" x14ac:dyDescent="0.2">
      <c r="B30" s="149"/>
      <c r="C30" s="469" t="s">
        <v>287</v>
      </c>
      <c r="D30" s="159">
        <v>17</v>
      </c>
      <c r="E30" s="164">
        <v>907190</v>
      </c>
      <c r="F30" s="170"/>
      <c r="G30" s="166">
        <v>0</v>
      </c>
      <c r="H30" s="166">
        <v>504120</v>
      </c>
      <c r="I30" s="166">
        <v>0</v>
      </c>
      <c r="J30" s="166">
        <v>108789</v>
      </c>
      <c r="K30" s="166">
        <v>13990</v>
      </c>
      <c r="L30" s="166">
        <v>318980</v>
      </c>
      <c r="M30" s="166">
        <f t="shared" si="1"/>
        <v>844829</v>
      </c>
    </row>
    <row r="31" spans="2:13" x14ac:dyDescent="0.2">
      <c r="B31" s="149"/>
      <c r="C31" s="137" t="s">
        <v>124</v>
      </c>
      <c r="D31" s="159">
        <v>18</v>
      </c>
      <c r="E31" s="164">
        <v>1226198</v>
      </c>
      <c r="F31" s="165"/>
      <c r="G31" s="166">
        <v>0</v>
      </c>
      <c r="H31" s="166">
        <v>54517</v>
      </c>
      <c r="I31" s="166">
        <v>0</v>
      </c>
      <c r="J31" s="166">
        <v>0</v>
      </c>
      <c r="K31" s="166">
        <v>3528</v>
      </c>
      <c r="L31" s="166">
        <v>20170</v>
      </c>
      <c r="M31" s="166">
        <f t="shared" si="1"/>
        <v>1195379</v>
      </c>
    </row>
    <row r="32" spans="2:13" x14ac:dyDescent="0.2">
      <c r="B32" s="149"/>
      <c r="C32" s="137" t="s">
        <v>125</v>
      </c>
      <c r="D32" s="159">
        <v>19</v>
      </c>
      <c r="E32" s="164">
        <v>757508</v>
      </c>
      <c r="F32" s="165"/>
      <c r="G32" s="166">
        <v>267595</v>
      </c>
      <c r="H32" s="166">
        <v>131</v>
      </c>
      <c r="I32" s="166">
        <v>0</v>
      </c>
      <c r="J32" s="166">
        <v>0</v>
      </c>
      <c r="K32" s="166">
        <v>316624</v>
      </c>
      <c r="L32" s="166">
        <v>5597</v>
      </c>
      <c r="M32" s="166">
        <f t="shared" si="1"/>
        <v>812003</v>
      </c>
    </row>
    <row r="33" spans="2:13" x14ac:dyDescent="0.2">
      <c r="B33" s="149"/>
      <c r="C33" s="137" t="s">
        <v>126</v>
      </c>
      <c r="D33" s="159">
        <v>20</v>
      </c>
      <c r="E33" s="164">
        <v>129123</v>
      </c>
      <c r="F33" s="165"/>
      <c r="G33" s="166">
        <v>0</v>
      </c>
      <c r="H33" s="166">
        <v>105334</v>
      </c>
      <c r="I33" s="166">
        <v>0</v>
      </c>
      <c r="J33" s="166">
        <v>0</v>
      </c>
      <c r="K33" s="166">
        <v>59658</v>
      </c>
      <c r="L33" s="166">
        <v>69826</v>
      </c>
      <c r="M33" s="166">
        <f t="shared" si="1"/>
        <v>153273</v>
      </c>
    </row>
    <row r="34" spans="2:13" x14ac:dyDescent="0.2">
      <c r="B34" s="149"/>
      <c r="C34" s="137" t="s">
        <v>127</v>
      </c>
      <c r="D34" s="159">
        <v>21</v>
      </c>
      <c r="E34" s="164">
        <v>545954</v>
      </c>
      <c r="F34" s="165"/>
      <c r="G34" s="166">
        <v>242998</v>
      </c>
      <c r="H34" s="166">
        <v>233101</v>
      </c>
      <c r="I34" s="166">
        <v>453951</v>
      </c>
      <c r="J34" s="166">
        <v>0</v>
      </c>
      <c r="K34" s="166">
        <v>5</v>
      </c>
      <c r="L34" s="166">
        <v>61243</v>
      </c>
      <c r="M34" s="166">
        <f t="shared" si="1"/>
        <v>585054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40710582</v>
      </c>
      <c r="F35" s="175"/>
      <c r="G35" s="174">
        <f>SUM(G12:G34)</f>
        <v>2162258</v>
      </c>
      <c r="H35" s="174">
        <f t="shared" ref="H35:M35" si="2">SUM(H12:H34)</f>
        <v>4061375</v>
      </c>
      <c r="I35" s="174">
        <f t="shared" si="2"/>
        <v>2342817</v>
      </c>
      <c r="J35" s="174">
        <f t="shared" si="2"/>
        <v>185667</v>
      </c>
      <c r="K35" s="174">
        <f t="shared" si="2"/>
        <v>4705859</v>
      </c>
      <c r="L35" s="174">
        <f t="shared" si="2"/>
        <v>11081722</v>
      </c>
      <c r="M35" s="379">
        <f t="shared" si="2"/>
        <v>52803014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93276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15513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947466</v>
      </c>
      <c r="F12" s="122">
        <v>0</v>
      </c>
      <c r="G12" s="122">
        <v>42273</v>
      </c>
      <c r="H12" s="122">
        <v>0</v>
      </c>
      <c r="I12" s="122"/>
      <c r="J12" s="123">
        <v>-1173</v>
      </c>
      <c r="K12" s="122">
        <v>-10078</v>
      </c>
      <c r="L12" s="122">
        <f>E12-F12-G12-H12+J12-K12-M12</f>
        <v>7713</v>
      </c>
      <c r="M12" s="122">
        <v>906385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1505255</v>
      </c>
      <c r="F13" s="122">
        <v>100538</v>
      </c>
      <c r="G13" s="122">
        <v>182705</v>
      </c>
      <c r="H13" s="122">
        <v>0</v>
      </c>
      <c r="I13" s="122"/>
      <c r="J13" s="123">
        <v>-21330</v>
      </c>
      <c r="K13" s="122">
        <v>-14817</v>
      </c>
      <c r="L13" s="122">
        <f t="shared" ref="L13:L19" si="0">E13-F13-G13-H13+J13-K13-M13</f>
        <v>-25817</v>
      </c>
      <c r="M13" s="122">
        <v>1241316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459802</v>
      </c>
      <c r="F14" s="122">
        <v>2550</v>
      </c>
      <c r="G14" s="122">
        <v>176930</v>
      </c>
      <c r="H14" s="122">
        <v>0</v>
      </c>
      <c r="I14" s="122"/>
      <c r="J14" s="123">
        <v>14825</v>
      </c>
      <c r="K14" s="122">
        <v>16030</v>
      </c>
      <c r="L14" s="122">
        <f t="shared" si="0"/>
        <v>5666</v>
      </c>
      <c r="M14" s="122">
        <v>273451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4026151</v>
      </c>
      <c r="F15" s="122">
        <v>90782</v>
      </c>
      <c r="G15" s="122">
        <v>473853</v>
      </c>
      <c r="H15" s="122">
        <v>0</v>
      </c>
      <c r="I15" s="122"/>
      <c r="J15" s="123">
        <v>-395150</v>
      </c>
      <c r="K15" s="122">
        <v>389542</v>
      </c>
      <c r="L15" s="122">
        <f t="shared" si="0"/>
        <v>-34593</v>
      </c>
      <c r="M15" s="122">
        <v>2711417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1792179</v>
      </c>
      <c r="F16" s="122">
        <v>81037</v>
      </c>
      <c r="G16" s="122">
        <v>60182</v>
      </c>
      <c r="H16" s="122">
        <v>34690</v>
      </c>
      <c r="I16" s="122"/>
      <c r="J16" s="123">
        <v>383552</v>
      </c>
      <c r="K16" s="122">
        <v>284490</v>
      </c>
      <c r="L16" s="122">
        <f t="shared" si="0"/>
        <v>20138</v>
      </c>
      <c r="M16" s="122">
        <v>1695194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68775</v>
      </c>
      <c r="F17" s="122">
        <v>15</v>
      </c>
      <c r="G17" s="122">
        <v>605</v>
      </c>
      <c r="H17" s="122">
        <v>0</v>
      </c>
      <c r="I17" s="122"/>
      <c r="J17" s="123">
        <v>13995</v>
      </c>
      <c r="K17" s="122">
        <v>-10035</v>
      </c>
      <c r="L17" s="122">
        <f t="shared" si="0"/>
        <v>1981</v>
      </c>
      <c r="M17" s="122">
        <v>90204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324105</v>
      </c>
      <c r="F18" s="122">
        <v>27954</v>
      </c>
      <c r="G18" s="122">
        <v>168597</v>
      </c>
      <c r="H18" s="122">
        <v>61680</v>
      </c>
      <c r="I18" s="122"/>
      <c r="J18" s="123">
        <v>1194</v>
      </c>
      <c r="K18" s="122">
        <v>-18680</v>
      </c>
      <c r="L18" s="122">
        <f t="shared" si="0"/>
        <v>4873</v>
      </c>
      <c r="M18" s="122">
        <v>80875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177069</v>
      </c>
      <c r="F19" s="122">
        <v>25</v>
      </c>
      <c r="G19" s="122">
        <v>62098</v>
      </c>
      <c r="H19" s="122">
        <v>0</v>
      </c>
      <c r="I19" s="122"/>
      <c r="J19" s="123">
        <v>16541</v>
      </c>
      <c r="K19" s="122">
        <v>-16011</v>
      </c>
      <c r="L19" s="122">
        <f t="shared" si="0"/>
        <v>10226</v>
      </c>
      <c r="M19" s="122">
        <v>137272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325331</v>
      </c>
      <c r="F22" s="122">
        <v>5418</v>
      </c>
      <c r="G22" s="122">
        <v>15664</v>
      </c>
      <c r="H22" s="122">
        <v>0</v>
      </c>
      <c r="I22" s="122"/>
      <c r="J22" s="123">
        <v>0</v>
      </c>
      <c r="K22" s="122">
        <v>8960</v>
      </c>
      <c r="L22" s="122">
        <f t="shared" ref="L22:L34" si="1">E22-F22-G22-H22+J22-K22-M22</f>
        <v>3120</v>
      </c>
      <c r="M22" s="122">
        <v>292169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33684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141</v>
      </c>
      <c r="L23" s="122">
        <f t="shared" si="1"/>
        <v>1348</v>
      </c>
      <c r="M23" s="122">
        <v>32195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26034</v>
      </c>
      <c r="F24" s="122">
        <v>2206</v>
      </c>
      <c r="G24" s="122">
        <v>5741</v>
      </c>
      <c r="H24" s="122">
        <v>0</v>
      </c>
      <c r="I24" s="122"/>
      <c r="J24" s="123">
        <v>0</v>
      </c>
      <c r="K24" s="122">
        <v>-1651</v>
      </c>
      <c r="L24" s="122">
        <f t="shared" si="1"/>
        <v>2842</v>
      </c>
      <c r="M24" s="122">
        <v>16896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11023</v>
      </c>
      <c r="F25" s="122">
        <v>1813</v>
      </c>
      <c r="G25" s="122">
        <v>1763</v>
      </c>
      <c r="H25" s="122">
        <v>0</v>
      </c>
      <c r="I25" s="122"/>
      <c r="J25" s="123">
        <v>0</v>
      </c>
      <c r="K25" s="122">
        <v>737</v>
      </c>
      <c r="L25" s="122">
        <f t="shared" si="1"/>
        <v>291</v>
      </c>
      <c r="M25" s="122">
        <v>6419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242</v>
      </c>
      <c r="F26" s="122">
        <v>0</v>
      </c>
      <c r="G26" s="122">
        <v>100</v>
      </c>
      <c r="H26" s="122">
        <v>0</v>
      </c>
      <c r="I26" s="122"/>
      <c r="J26" s="123">
        <v>0</v>
      </c>
      <c r="K26" s="122">
        <v>-418</v>
      </c>
      <c r="L26" s="122">
        <f t="shared" si="1"/>
        <v>-35</v>
      </c>
      <c r="M26" s="122">
        <v>595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283096</v>
      </c>
      <c r="F28" s="122">
        <v>30556</v>
      </c>
      <c r="G28" s="122">
        <v>12799</v>
      </c>
      <c r="H28" s="122">
        <v>0</v>
      </c>
      <c r="I28" s="122"/>
      <c r="J28" s="123">
        <v>1864</v>
      </c>
      <c r="K28" s="122">
        <v>9069</v>
      </c>
      <c r="L28" s="122">
        <f t="shared" si="1"/>
        <v>-4524</v>
      </c>
      <c r="M28" s="122">
        <v>237060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1239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-36</v>
      </c>
      <c r="L29" s="122">
        <f t="shared" si="1"/>
        <v>68</v>
      </c>
      <c r="M29" s="122">
        <v>1206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139779</v>
      </c>
      <c r="F30" s="122">
        <v>26790</v>
      </c>
      <c r="G30" s="122">
        <v>59741</v>
      </c>
      <c r="H30" s="122">
        <v>0</v>
      </c>
      <c r="I30" s="122"/>
      <c r="J30" s="123">
        <v>-11692</v>
      </c>
      <c r="K30" s="122">
        <v>8373</v>
      </c>
      <c r="L30" s="122">
        <f t="shared" si="1"/>
        <v>-14820</v>
      </c>
      <c r="M30" s="122">
        <v>48003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391430</v>
      </c>
      <c r="F31" s="122">
        <v>17559</v>
      </c>
      <c r="G31" s="122">
        <v>141257</v>
      </c>
      <c r="H31" s="122">
        <v>0</v>
      </c>
      <c r="I31" s="122"/>
      <c r="J31" s="123">
        <v>8400</v>
      </c>
      <c r="K31" s="122">
        <v>51516</v>
      </c>
      <c r="L31" s="122">
        <f t="shared" si="1"/>
        <v>-9046</v>
      </c>
      <c r="M31" s="122">
        <v>198544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171155</v>
      </c>
      <c r="F32" s="122">
        <v>1174</v>
      </c>
      <c r="G32" s="122">
        <v>61671</v>
      </c>
      <c r="H32" s="122">
        <v>0</v>
      </c>
      <c r="I32" s="122"/>
      <c r="J32" s="123">
        <v>0</v>
      </c>
      <c r="K32" s="122">
        <v>-7899</v>
      </c>
      <c r="L32" s="122">
        <f t="shared" si="1"/>
        <v>1755</v>
      </c>
      <c r="M32" s="122">
        <v>114454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28757</v>
      </c>
      <c r="F33" s="122">
        <v>4662</v>
      </c>
      <c r="G33" s="122">
        <v>9147</v>
      </c>
      <c r="H33" s="122">
        <v>0</v>
      </c>
      <c r="I33" s="122"/>
      <c r="J33" s="123">
        <v>548</v>
      </c>
      <c r="K33" s="122">
        <v>5339</v>
      </c>
      <c r="L33" s="122">
        <f t="shared" si="1"/>
        <v>-2414</v>
      </c>
      <c r="M33" s="122">
        <v>12571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125632</v>
      </c>
      <c r="F34" s="122">
        <v>0</v>
      </c>
      <c r="G34" s="122">
        <v>8730</v>
      </c>
      <c r="H34" s="122">
        <v>0</v>
      </c>
      <c r="I34" s="122"/>
      <c r="J34" s="123">
        <v>-11574</v>
      </c>
      <c r="K34" s="122">
        <v>6753</v>
      </c>
      <c r="L34" s="122">
        <f t="shared" si="1"/>
        <v>-2108</v>
      </c>
      <c r="M34" s="122">
        <v>100683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10838204</v>
      </c>
      <c r="F35" s="127">
        <f>SUM(F12:F34)</f>
        <v>393080</v>
      </c>
      <c r="G35" s="127">
        <f>SUM(G12:G34)</f>
        <v>1483856</v>
      </c>
      <c r="H35" s="127">
        <f>SUM(H12:H34)</f>
        <v>96370</v>
      </c>
      <c r="I35" s="127"/>
      <c r="J35" s="128">
        <f>SUM(J12:J34)</f>
        <v>0</v>
      </c>
      <c r="K35" s="129">
        <f>SUM(K12:K34)</f>
        <v>701325</v>
      </c>
      <c r="L35" s="129">
        <f>SUM(L12:L34)</f>
        <v>-33336</v>
      </c>
      <c r="M35" s="127">
        <f>SUM(M12:M34)</f>
        <v>8196909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503076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34168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7659665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42273</v>
      </c>
      <c r="F11" s="93">
        <v>39218</v>
      </c>
      <c r="G11" s="355">
        <f t="shared" ref="G11:G18" si="0">IF(AND(F11&gt; 0,E11&gt;0,E11&lt;=F11*6),E11/F11*100-100,"-")</f>
        <v>7.7897904023662647</v>
      </c>
      <c r="H11" s="93">
        <v>176124</v>
      </c>
      <c r="I11" s="93">
        <v>143610</v>
      </c>
      <c r="J11" s="355">
        <f t="shared" ref="J11:J18" si="1">IF(AND(I11&gt; 0,H11&gt;0,H11&lt;=I11*6),H11/I11*100-100,"-")</f>
        <v>22.640484645916018</v>
      </c>
    </row>
    <row r="12" spans="2:14" x14ac:dyDescent="0.2">
      <c r="B12" s="89"/>
      <c r="C12" s="17" t="s">
        <v>106</v>
      </c>
      <c r="D12" s="38">
        <v>2</v>
      </c>
      <c r="E12" s="93">
        <v>283243</v>
      </c>
      <c r="F12" s="93">
        <v>205905</v>
      </c>
      <c r="G12" s="355">
        <f t="shared" si="0"/>
        <v>37.560039824190767</v>
      </c>
      <c r="H12" s="93">
        <v>1338143</v>
      </c>
      <c r="I12" s="93">
        <v>1117470</v>
      </c>
      <c r="J12" s="355">
        <f t="shared" si="1"/>
        <v>19.747554744198965</v>
      </c>
    </row>
    <row r="13" spans="2:14" x14ac:dyDescent="0.2">
      <c r="B13" s="89"/>
      <c r="C13" s="17" t="s">
        <v>107</v>
      </c>
      <c r="D13" s="38">
        <v>3</v>
      </c>
      <c r="E13" s="93">
        <v>179480</v>
      </c>
      <c r="F13" s="93">
        <v>179195</v>
      </c>
      <c r="G13" s="355">
        <f t="shared" si="0"/>
        <v>0.15904461620021948</v>
      </c>
      <c r="H13" s="93">
        <v>1058386</v>
      </c>
      <c r="I13" s="93">
        <v>853467</v>
      </c>
      <c r="J13" s="355">
        <f t="shared" si="1"/>
        <v>24.010184342218267</v>
      </c>
    </row>
    <row r="14" spans="2:14" x14ac:dyDescent="0.2">
      <c r="B14" s="89"/>
      <c r="C14" s="17" t="s">
        <v>108</v>
      </c>
      <c r="D14" s="38">
        <v>4</v>
      </c>
      <c r="E14" s="93">
        <v>564635</v>
      </c>
      <c r="F14" s="93">
        <v>520942</v>
      </c>
      <c r="G14" s="355">
        <f t="shared" si="0"/>
        <v>8.3873060724610298</v>
      </c>
      <c r="H14" s="93">
        <v>2660083</v>
      </c>
      <c r="I14" s="93">
        <v>2590137</v>
      </c>
      <c r="J14" s="355">
        <f t="shared" si="1"/>
        <v>2.7004749169638558</v>
      </c>
    </row>
    <row r="15" spans="2:14" x14ac:dyDescent="0.2">
      <c r="B15" s="89"/>
      <c r="C15" s="17" t="s">
        <v>109</v>
      </c>
      <c r="D15" s="38">
        <v>5</v>
      </c>
      <c r="E15" s="93">
        <v>141219</v>
      </c>
      <c r="F15" s="93">
        <v>59729</v>
      </c>
      <c r="G15" s="355">
        <f t="shared" si="0"/>
        <v>136.43288854660213</v>
      </c>
      <c r="H15" s="93">
        <v>620430</v>
      </c>
      <c r="I15" s="93">
        <v>370430</v>
      </c>
      <c r="J15" s="355">
        <f t="shared" si="1"/>
        <v>67.489134249385842</v>
      </c>
    </row>
    <row r="16" spans="2:14" x14ac:dyDescent="0.2">
      <c r="B16" s="89"/>
      <c r="C16" s="17" t="s">
        <v>110</v>
      </c>
      <c r="D16" s="38">
        <v>6</v>
      </c>
      <c r="E16" s="93">
        <v>620</v>
      </c>
      <c r="F16" s="93">
        <v>5351</v>
      </c>
      <c r="G16" s="355">
        <f t="shared" si="0"/>
        <v>-88.413380676509064</v>
      </c>
      <c r="H16" s="93">
        <v>55462</v>
      </c>
      <c r="I16" s="93">
        <v>47622</v>
      </c>
      <c r="J16" s="355">
        <f t="shared" si="1"/>
        <v>16.462979295283688</v>
      </c>
    </row>
    <row r="17" spans="2:10" x14ac:dyDescent="0.2">
      <c r="B17" s="89"/>
      <c r="C17" s="17" t="s">
        <v>111</v>
      </c>
      <c r="D17" s="38">
        <v>7</v>
      </c>
      <c r="E17" s="93">
        <v>196551</v>
      </c>
      <c r="F17" s="93">
        <v>162596</v>
      </c>
      <c r="G17" s="355">
        <f t="shared" si="0"/>
        <v>20.883047553445351</v>
      </c>
      <c r="H17" s="93">
        <v>672161</v>
      </c>
      <c r="I17" s="93">
        <v>630627</v>
      </c>
      <c r="J17" s="355">
        <f t="shared" si="1"/>
        <v>6.5861436316554887</v>
      </c>
    </row>
    <row r="18" spans="2:10" x14ac:dyDescent="0.2">
      <c r="B18" s="105"/>
      <c r="C18" s="17" t="s">
        <v>112</v>
      </c>
      <c r="D18" s="38">
        <v>8</v>
      </c>
      <c r="E18" s="93">
        <v>62123</v>
      </c>
      <c r="F18" s="93">
        <v>115496</v>
      </c>
      <c r="G18" s="355">
        <f t="shared" si="0"/>
        <v>-46.211990025628594</v>
      </c>
      <c r="H18" s="93">
        <v>409770</v>
      </c>
      <c r="I18" s="93">
        <v>655664</v>
      </c>
      <c r="J18" s="355">
        <f t="shared" si="1"/>
        <v>-37.503050342858536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21082</v>
      </c>
      <c r="F21" s="93">
        <v>27156</v>
      </c>
      <c r="G21" s="355">
        <f t="shared" ref="G21:G34" si="2">IF(AND(F21&gt; 0,E21&gt;0,E21&lt;=F21*6),E21/F21*100-100,"-")</f>
        <v>-22.367064368831933</v>
      </c>
      <c r="H21" s="93">
        <v>79474</v>
      </c>
      <c r="I21" s="93">
        <v>95009</v>
      </c>
      <c r="J21" s="355">
        <f t="shared" ref="J21:J34" si="3">IF(AND(I21&gt; 0,H21&gt;0,H21&lt;=I21*6),H21/I21*100-100,"-")</f>
        <v>-16.351082529023557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7947</v>
      </c>
      <c r="F23" s="93">
        <v>22843</v>
      </c>
      <c r="G23" s="355">
        <f t="shared" si="2"/>
        <v>-65.210348903383959</v>
      </c>
      <c r="H23" s="93">
        <v>54740</v>
      </c>
      <c r="I23" s="93">
        <v>88966</v>
      </c>
      <c r="J23" s="355">
        <f t="shared" si="3"/>
        <v>-38.470876514623562</v>
      </c>
    </row>
    <row r="24" spans="2:10" x14ac:dyDescent="0.2">
      <c r="B24" s="89"/>
      <c r="C24" s="17" t="s">
        <v>117</v>
      </c>
      <c r="D24" s="38">
        <v>12</v>
      </c>
      <c r="E24" s="93">
        <v>3576</v>
      </c>
      <c r="F24" s="93">
        <v>2333</v>
      </c>
      <c r="G24" s="355">
        <f t="shared" si="2"/>
        <v>53.27903986283755</v>
      </c>
      <c r="H24" s="93">
        <v>34452</v>
      </c>
      <c r="I24" s="93">
        <v>20094</v>
      </c>
      <c r="J24" s="355">
        <f t="shared" si="3"/>
        <v>71.454165422514194</v>
      </c>
    </row>
    <row r="25" spans="2:10" x14ac:dyDescent="0.2">
      <c r="B25" s="89"/>
      <c r="C25" s="17" t="s">
        <v>118</v>
      </c>
      <c r="D25" s="38">
        <v>13</v>
      </c>
      <c r="E25" s="93">
        <v>100</v>
      </c>
      <c r="F25" s="93">
        <v>155</v>
      </c>
      <c r="G25" s="355">
        <f t="shared" si="2"/>
        <v>-35.483870967741936</v>
      </c>
      <c r="H25" s="93">
        <v>543</v>
      </c>
      <c r="I25" s="93">
        <v>870</v>
      </c>
      <c r="J25" s="355">
        <f t="shared" si="3"/>
        <v>-37.586206896551722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43355</v>
      </c>
      <c r="F27" s="93">
        <v>97475</v>
      </c>
      <c r="G27" s="355">
        <f t="shared" si="2"/>
        <v>-55.521928699666582</v>
      </c>
      <c r="H27" s="93">
        <v>413365</v>
      </c>
      <c r="I27" s="93">
        <v>532227</v>
      </c>
      <c r="J27" s="355">
        <f t="shared" si="3"/>
        <v>-22.332951917133101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5</v>
      </c>
      <c r="G28" s="355">
        <f t="shared" si="2"/>
        <v>-80</v>
      </c>
      <c r="H28" s="93">
        <v>10</v>
      </c>
      <c r="I28" s="93">
        <v>54</v>
      </c>
      <c r="J28" s="355">
        <f t="shared" si="3"/>
        <v>-81.481481481481481</v>
      </c>
    </row>
    <row r="29" spans="2:10" x14ac:dyDescent="0.2">
      <c r="B29" s="89"/>
      <c r="C29" s="17" t="s">
        <v>122</v>
      </c>
      <c r="D29" s="38">
        <v>17</v>
      </c>
      <c r="E29" s="93">
        <v>86531</v>
      </c>
      <c r="F29" s="93">
        <v>120231</v>
      </c>
      <c r="G29" s="355">
        <f t="shared" si="2"/>
        <v>-28.029376783026009</v>
      </c>
      <c r="H29" s="93">
        <v>581880</v>
      </c>
      <c r="I29" s="93">
        <v>668418</v>
      </c>
      <c r="J29" s="355">
        <f t="shared" si="3"/>
        <v>-12.946689047871246</v>
      </c>
    </row>
    <row r="30" spans="2:10" x14ac:dyDescent="0.2">
      <c r="B30" s="89"/>
      <c r="C30" s="17" t="s">
        <v>124</v>
      </c>
      <c r="D30" s="38">
        <v>18</v>
      </c>
      <c r="E30" s="93">
        <v>158816</v>
      </c>
      <c r="F30" s="93">
        <v>158184</v>
      </c>
      <c r="G30" s="355">
        <f t="shared" si="2"/>
        <v>0.39953471906135007</v>
      </c>
      <c r="H30" s="93">
        <v>598439</v>
      </c>
      <c r="I30" s="93">
        <v>700028</v>
      </c>
      <c r="J30" s="355">
        <f t="shared" si="3"/>
        <v>-14.512133800362264</v>
      </c>
    </row>
    <row r="31" spans="2:10" x14ac:dyDescent="0.2">
      <c r="B31" s="89"/>
      <c r="C31" s="17" t="s">
        <v>125</v>
      </c>
      <c r="D31" s="38">
        <v>19</v>
      </c>
      <c r="E31" s="93">
        <v>62845</v>
      </c>
      <c r="F31" s="93">
        <v>63173</v>
      </c>
      <c r="G31" s="355">
        <f t="shared" si="2"/>
        <v>-0.51920915581024474</v>
      </c>
      <c r="H31" s="93">
        <v>372693</v>
      </c>
      <c r="I31" s="93">
        <v>319469</v>
      </c>
      <c r="J31" s="355">
        <f t="shared" si="3"/>
        <v>16.660145428820954</v>
      </c>
    </row>
    <row r="32" spans="2:10" x14ac:dyDescent="0.2">
      <c r="B32" s="89"/>
      <c r="C32" s="17" t="s">
        <v>126</v>
      </c>
      <c r="D32" s="38">
        <v>20</v>
      </c>
      <c r="E32" s="93">
        <v>13809</v>
      </c>
      <c r="F32" s="93">
        <v>17306</v>
      </c>
      <c r="G32" s="355">
        <f t="shared" si="2"/>
        <v>-20.206864671212301</v>
      </c>
      <c r="H32" s="93">
        <v>93843</v>
      </c>
      <c r="I32" s="93">
        <v>98522</v>
      </c>
      <c r="J32" s="355">
        <f t="shared" si="3"/>
        <v>-4.74919307362822</v>
      </c>
    </row>
    <row r="33" spans="2:10" x14ac:dyDescent="0.2">
      <c r="B33" s="89"/>
      <c r="C33" s="17" t="s">
        <v>127</v>
      </c>
      <c r="D33" s="38">
        <v>21</v>
      </c>
      <c r="E33" s="93">
        <v>8730</v>
      </c>
      <c r="F33" s="93">
        <v>16654</v>
      </c>
      <c r="G33" s="355">
        <f t="shared" si="2"/>
        <v>-47.580160922300948</v>
      </c>
      <c r="H33" s="93">
        <v>44410</v>
      </c>
      <c r="I33" s="93">
        <v>53841</v>
      </c>
      <c r="J33" s="355">
        <f t="shared" si="3"/>
        <v>-17.516390854553222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1876936</v>
      </c>
      <c r="F34" s="129">
        <f>SUM(F11:F33)</f>
        <v>1813947</v>
      </c>
      <c r="G34" s="357">
        <f t="shared" si="2"/>
        <v>3.4724829336248604</v>
      </c>
      <c r="H34" s="75">
        <f>SUM(H11:H33)</f>
        <v>9264408</v>
      </c>
      <c r="I34" s="75">
        <f>SUM(I11:I33)</f>
        <v>8986525</v>
      </c>
      <c r="J34" s="357">
        <f t="shared" si="3"/>
        <v>3.0922186273337076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34690</v>
      </c>
      <c r="F15" s="93">
        <v>68469</v>
      </c>
      <c r="G15" s="355">
        <f t="shared" si="0"/>
        <v>-49.334735427711806</v>
      </c>
      <c r="H15" s="93">
        <v>223018</v>
      </c>
      <c r="I15" s="93">
        <v>284103</v>
      </c>
      <c r="J15" s="355">
        <f t="shared" si="1"/>
        <v>-21.50100491723073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61680</v>
      </c>
      <c r="F17" s="93">
        <v>52107</v>
      </c>
      <c r="G17" s="355">
        <f t="shared" si="0"/>
        <v>18.371811848695955</v>
      </c>
      <c r="H17" s="93">
        <v>350882</v>
      </c>
      <c r="I17" s="93">
        <v>336741</v>
      </c>
      <c r="J17" s="355">
        <f t="shared" si="1"/>
        <v>4.1993698421041614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96370</v>
      </c>
      <c r="F34" s="129">
        <f>SUM(F11:F33)</f>
        <v>120576</v>
      </c>
      <c r="G34" s="357">
        <f t="shared" si="2"/>
        <v>-20.075305201698512</v>
      </c>
      <c r="H34" s="75">
        <f>SUM(H11:H33)</f>
        <v>573900</v>
      </c>
      <c r="I34" s="75">
        <f>SUM(I11:I33)</f>
        <v>620844</v>
      </c>
      <c r="J34" s="357">
        <f t="shared" si="3"/>
        <v>-7.5613197518217135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906385</v>
      </c>
      <c r="F11" s="123"/>
      <c r="G11" s="123">
        <v>834457</v>
      </c>
      <c r="H11" s="355">
        <f>IF(AND(G11&gt; 0,E11&gt;0,E11&lt;=G11*6),E11/G11*100-100,"-")</f>
        <v>8.6197371464317598</v>
      </c>
      <c r="I11" s="187">
        <v>4820487</v>
      </c>
      <c r="J11" s="123"/>
      <c r="K11" s="123">
        <v>4970364</v>
      </c>
      <c r="L11" s="355">
        <f t="shared" ref="L11:L18" si="0">IF(AND(K11&gt; 0,I11&gt;0,I11&lt;=K11*6),I11/K11*100-100,"-")</f>
        <v>-3.015412955670854</v>
      </c>
    </row>
    <row r="12" spans="1:14" x14ac:dyDescent="0.2">
      <c r="B12" s="89"/>
      <c r="C12" s="17" t="s">
        <v>106</v>
      </c>
      <c r="D12" s="38">
        <v>2</v>
      </c>
      <c r="E12" s="371">
        <v>1241316</v>
      </c>
      <c r="F12" s="195" t="s">
        <v>123</v>
      </c>
      <c r="G12" s="123">
        <v>1578224</v>
      </c>
      <c r="H12" s="355">
        <f t="shared" ref="H12:H18" si="1">IF(AND(G12&gt; 0,E12&gt;0,E12&lt;=G12*6),E12/G12*100-100,"-")</f>
        <v>-21.347286570220703</v>
      </c>
      <c r="I12" s="187">
        <v>6364132</v>
      </c>
      <c r="J12" s="196" t="s">
        <v>168</v>
      </c>
      <c r="K12" s="123">
        <v>7159546</v>
      </c>
      <c r="L12" s="355">
        <f t="shared" si="0"/>
        <v>-11.109838528867613</v>
      </c>
    </row>
    <row r="13" spans="1:14" x14ac:dyDescent="0.2">
      <c r="B13" s="89"/>
      <c r="C13" s="17" t="s">
        <v>107</v>
      </c>
      <c r="D13" s="38">
        <v>3</v>
      </c>
      <c r="E13" s="371">
        <v>273451</v>
      </c>
      <c r="F13" s="123"/>
      <c r="G13" s="123">
        <v>287071</v>
      </c>
      <c r="H13" s="355">
        <f t="shared" si="1"/>
        <v>-4.7444708800261992</v>
      </c>
      <c r="I13" s="187">
        <v>1470617</v>
      </c>
      <c r="J13" s="197"/>
      <c r="K13" s="123">
        <v>1469970</v>
      </c>
      <c r="L13" s="355">
        <f t="shared" si="0"/>
        <v>4.4014503697354712E-2</v>
      </c>
    </row>
    <row r="14" spans="1:14" x14ac:dyDescent="0.2">
      <c r="B14" s="89"/>
      <c r="C14" s="17" t="s">
        <v>108</v>
      </c>
      <c r="D14" s="38">
        <v>4</v>
      </c>
      <c r="E14" s="371">
        <v>2711417</v>
      </c>
      <c r="F14" s="123"/>
      <c r="G14" s="123">
        <v>3277142</v>
      </c>
      <c r="H14" s="355">
        <f t="shared" si="1"/>
        <v>-17.262755168985649</v>
      </c>
      <c r="I14" s="187">
        <v>13999475</v>
      </c>
      <c r="J14" s="197"/>
      <c r="K14" s="123">
        <v>15532451</v>
      </c>
      <c r="L14" s="355">
        <f t="shared" si="0"/>
        <v>-9.8695048192973616</v>
      </c>
    </row>
    <row r="15" spans="1:14" x14ac:dyDescent="0.2">
      <c r="B15" s="89"/>
      <c r="C15" s="17" t="s">
        <v>109</v>
      </c>
      <c r="D15" s="38">
        <v>5</v>
      </c>
      <c r="E15" s="371">
        <v>1695194</v>
      </c>
      <c r="F15" s="195" t="s">
        <v>167</v>
      </c>
      <c r="G15" s="123">
        <v>991943</v>
      </c>
      <c r="H15" s="355">
        <f t="shared" si="1"/>
        <v>70.896311582419571</v>
      </c>
      <c r="I15" s="187">
        <v>8323070</v>
      </c>
      <c r="J15" s="195" t="s">
        <v>352</v>
      </c>
      <c r="K15" s="123">
        <v>6481704</v>
      </c>
      <c r="L15" s="355">
        <f t="shared" si="0"/>
        <v>28.408671546864838</v>
      </c>
    </row>
    <row r="16" spans="1:14" x14ac:dyDescent="0.2">
      <c r="B16" s="89"/>
      <c r="C16" s="17" t="s">
        <v>110</v>
      </c>
      <c r="D16" s="38">
        <v>6</v>
      </c>
      <c r="E16" s="371">
        <v>90204</v>
      </c>
      <c r="F16" s="123"/>
      <c r="G16" s="123">
        <v>32046</v>
      </c>
      <c r="H16" s="355">
        <f t="shared" si="1"/>
        <v>181.48286837670844</v>
      </c>
      <c r="I16" s="187">
        <v>431629</v>
      </c>
      <c r="J16" s="197"/>
      <c r="K16" s="123">
        <v>186167</v>
      </c>
      <c r="L16" s="355">
        <f t="shared" si="0"/>
        <v>131.85043536179882</v>
      </c>
    </row>
    <row r="17" spans="2:12" x14ac:dyDescent="0.2">
      <c r="B17" s="89"/>
      <c r="C17" s="17" t="s">
        <v>111</v>
      </c>
      <c r="D17" s="38">
        <v>7</v>
      </c>
      <c r="E17" s="371">
        <v>80875</v>
      </c>
      <c r="F17" s="195" t="s">
        <v>166</v>
      </c>
      <c r="G17" s="123">
        <v>105682</v>
      </c>
      <c r="H17" s="355">
        <f t="shared" si="1"/>
        <v>-23.473249938494732</v>
      </c>
      <c r="I17" s="187">
        <v>281270</v>
      </c>
      <c r="J17" s="196" t="s">
        <v>353</v>
      </c>
      <c r="K17" s="123">
        <v>719252</v>
      </c>
      <c r="L17" s="355">
        <f t="shared" si="0"/>
        <v>-60.894095532581069</v>
      </c>
    </row>
    <row r="18" spans="2:12" x14ac:dyDescent="0.2">
      <c r="B18" s="105"/>
      <c r="C18" s="17" t="s">
        <v>112</v>
      </c>
      <c r="D18" s="38">
        <v>8</v>
      </c>
      <c r="E18" s="371">
        <v>137272</v>
      </c>
      <c r="F18" s="123"/>
      <c r="G18" s="123">
        <v>84507</v>
      </c>
      <c r="H18" s="355">
        <f t="shared" si="1"/>
        <v>62.438614552640615</v>
      </c>
      <c r="I18" s="187">
        <v>627086</v>
      </c>
      <c r="J18" s="197"/>
      <c r="K18" s="123">
        <v>544694</v>
      </c>
      <c r="L18" s="355">
        <f t="shared" si="0"/>
        <v>15.126291091879111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292169</v>
      </c>
      <c r="F21" s="123"/>
      <c r="G21" s="123">
        <v>338436</v>
      </c>
      <c r="H21" s="355">
        <f t="shared" ref="H21:H36" si="2">IF(AND(G21&gt; 0,E21&gt;0,E21&lt;=G21*6),E21/G21*100-100,"-")</f>
        <v>-13.670826980581268</v>
      </c>
      <c r="I21" s="187">
        <v>1528248</v>
      </c>
      <c r="J21" s="123"/>
      <c r="K21" s="123">
        <v>1641242</v>
      </c>
      <c r="L21" s="355">
        <f t="shared" ref="L21:L36" si="3">IF(AND(K21&gt; 0,I21&gt;0,I21&lt;=K21*6),I21/K21*100-100,"-")</f>
        <v>-6.8846641750576651</v>
      </c>
    </row>
    <row r="22" spans="2:12" x14ac:dyDescent="0.2">
      <c r="B22" s="89"/>
      <c r="C22" s="17" t="s">
        <v>115</v>
      </c>
      <c r="D22" s="38">
        <v>10</v>
      </c>
      <c r="E22" s="371">
        <v>32195</v>
      </c>
      <c r="F22" s="123"/>
      <c r="G22" s="123">
        <v>32381</v>
      </c>
      <c r="H22" s="355">
        <f t="shared" si="2"/>
        <v>-0.5744109199839329</v>
      </c>
      <c r="I22" s="187">
        <v>179355</v>
      </c>
      <c r="J22" s="197"/>
      <c r="K22" s="123">
        <v>179084</v>
      </c>
      <c r="L22" s="355">
        <f t="shared" si="3"/>
        <v>0.15132563489758866</v>
      </c>
    </row>
    <row r="23" spans="2:12" x14ac:dyDescent="0.2">
      <c r="B23" s="89"/>
      <c r="C23" s="17" t="s">
        <v>116</v>
      </c>
      <c r="D23" s="38">
        <v>11</v>
      </c>
      <c r="E23" s="371">
        <v>16896</v>
      </c>
      <c r="F23" s="123"/>
      <c r="G23" s="123">
        <v>10517</v>
      </c>
      <c r="H23" s="355">
        <f t="shared" si="2"/>
        <v>60.654178948369321</v>
      </c>
      <c r="I23" s="187">
        <v>70671</v>
      </c>
      <c r="J23" s="197"/>
      <c r="K23" s="123">
        <v>47107</v>
      </c>
      <c r="L23" s="355">
        <f t="shared" si="3"/>
        <v>50.022289680939139</v>
      </c>
    </row>
    <row r="24" spans="2:12" x14ac:dyDescent="0.2">
      <c r="B24" s="89"/>
      <c r="C24" s="17" t="s">
        <v>117</v>
      </c>
      <c r="D24" s="38">
        <v>12</v>
      </c>
      <c r="E24" s="371">
        <v>6419</v>
      </c>
      <c r="F24" s="123"/>
      <c r="G24" s="123">
        <v>11182</v>
      </c>
      <c r="H24" s="355">
        <f t="shared" si="2"/>
        <v>-42.595242353782872</v>
      </c>
      <c r="I24" s="187">
        <v>52986</v>
      </c>
      <c r="J24" s="197"/>
      <c r="K24" s="123">
        <v>52939</v>
      </c>
      <c r="L24" s="355">
        <f t="shared" si="3"/>
        <v>8.8781427680913794E-2</v>
      </c>
    </row>
    <row r="25" spans="2:12" x14ac:dyDescent="0.2">
      <c r="B25" s="89"/>
      <c r="C25" s="17" t="s">
        <v>118</v>
      </c>
      <c r="D25" s="38">
        <v>13</v>
      </c>
      <c r="E25" s="371">
        <v>595</v>
      </c>
      <c r="F25" s="123"/>
      <c r="G25" s="123">
        <v>762</v>
      </c>
      <c r="H25" s="355">
        <f t="shared" si="2"/>
        <v>-21.916010498687669</v>
      </c>
      <c r="I25" s="187">
        <v>2403</v>
      </c>
      <c r="J25" s="197"/>
      <c r="K25" s="123">
        <v>2796</v>
      </c>
      <c r="L25" s="355">
        <f t="shared" si="3"/>
        <v>-14.055793991416309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237060</v>
      </c>
      <c r="F27" s="123"/>
      <c r="G27" s="123">
        <v>855213</v>
      </c>
      <c r="H27" s="355">
        <f t="shared" si="2"/>
        <v>-72.280589747817203</v>
      </c>
      <c r="I27" s="187">
        <v>2485177</v>
      </c>
      <c r="J27" s="197"/>
      <c r="K27" s="123">
        <v>4108662</v>
      </c>
      <c r="L27" s="355">
        <f t="shared" si="3"/>
        <v>-39.513715170534837</v>
      </c>
    </row>
    <row r="28" spans="2:12" x14ac:dyDescent="0.2">
      <c r="B28" s="89"/>
      <c r="C28" s="17" t="s">
        <v>121</v>
      </c>
      <c r="D28" s="38">
        <v>16</v>
      </c>
      <c r="E28" s="371">
        <v>1206</v>
      </c>
      <c r="F28" s="123"/>
      <c r="G28" s="123">
        <v>1695</v>
      </c>
      <c r="H28" s="355">
        <f t="shared" si="2"/>
        <v>-28.849557522123888</v>
      </c>
      <c r="I28" s="187">
        <v>7367</v>
      </c>
      <c r="J28" s="197"/>
      <c r="K28" s="123">
        <v>7480</v>
      </c>
      <c r="L28" s="355">
        <f t="shared" si="3"/>
        <v>-1.5106951871657799</v>
      </c>
    </row>
    <row r="29" spans="2:12" x14ac:dyDescent="0.2">
      <c r="B29" s="89"/>
      <c r="C29" s="17" t="s">
        <v>122</v>
      </c>
      <c r="D29" s="38">
        <v>17</v>
      </c>
      <c r="E29" s="371">
        <v>48003</v>
      </c>
      <c r="F29" s="123"/>
      <c r="G29" s="123">
        <v>82987</v>
      </c>
      <c r="H29" s="355">
        <f t="shared" si="2"/>
        <v>-42.156000337402247</v>
      </c>
      <c r="I29" s="187">
        <v>324554</v>
      </c>
      <c r="J29" s="197"/>
      <c r="K29" s="123">
        <v>390810</v>
      </c>
      <c r="L29" s="355">
        <f t="shared" si="3"/>
        <v>-16.953506819170443</v>
      </c>
    </row>
    <row r="30" spans="2:12" x14ac:dyDescent="0.2">
      <c r="B30" s="89"/>
      <c r="C30" s="17" t="s">
        <v>124</v>
      </c>
      <c r="D30" s="38">
        <v>18</v>
      </c>
      <c r="E30" s="371">
        <v>198544</v>
      </c>
      <c r="F30" s="123"/>
      <c r="G30" s="123">
        <v>183637</v>
      </c>
      <c r="H30" s="355">
        <f t="shared" si="2"/>
        <v>8.1176451368732927</v>
      </c>
      <c r="I30" s="187">
        <v>627183</v>
      </c>
      <c r="J30" s="197"/>
      <c r="K30" s="123">
        <v>569539</v>
      </c>
      <c r="L30" s="355">
        <f t="shared" si="3"/>
        <v>10.121168172855604</v>
      </c>
    </row>
    <row r="31" spans="2:12" x14ac:dyDescent="0.2">
      <c r="B31" s="89"/>
      <c r="C31" s="17" t="s">
        <v>125</v>
      </c>
      <c r="D31" s="38">
        <v>19</v>
      </c>
      <c r="E31" s="371">
        <v>114454</v>
      </c>
      <c r="F31" s="123"/>
      <c r="G31" s="123">
        <v>78804</v>
      </c>
      <c r="H31" s="355">
        <f t="shared" si="2"/>
        <v>45.238820364448515</v>
      </c>
      <c r="I31" s="187">
        <v>457254</v>
      </c>
      <c r="J31" s="197"/>
      <c r="K31" s="123">
        <v>463682</v>
      </c>
      <c r="L31" s="355">
        <f t="shared" si="3"/>
        <v>-1.3862949176375139</v>
      </c>
    </row>
    <row r="32" spans="2:12" x14ac:dyDescent="0.2">
      <c r="B32" s="89"/>
      <c r="C32" s="17" t="s">
        <v>126</v>
      </c>
      <c r="D32" s="38">
        <v>20</v>
      </c>
      <c r="E32" s="371">
        <v>12571</v>
      </c>
      <c r="F32" s="123"/>
      <c r="G32" s="123">
        <v>8896</v>
      </c>
      <c r="H32" s="355">
        <f t="shared" si="2"/>
        <v>41.310701438848923</v>
      </c>
      <c r="I32" s="187">
        <v>63557</v>
      </c>
      <c r="J32" s="197"/>
      <c r="K32" s="123">
        <v>60029</v>
      </c>
      <c r="L32" s="355">
        <f t="shared" si="3"/>
        <v>5.8771593729697287</v>
      </c>
    </row>
    <row r="33" spans="2:12" x14ac:dyDescent="0.2">
      <c r="B33" s="89"/>
      <c r="C33" s="17" t="s">
        <v>127</v>
      </c>
      <c r="D33" s="38">
        <v>21</v>
      </c>
      <c r="E33" s="371">
        <v>100683</v>
      </c>
      <c r="F33" s="123"/>
      <c r="G33" s="123">
        <v>48789</v>
      </c>
      <c r="H33" s="355">
        <f t="shared" si="2"/>
        <v>106.36413945766466</v>
      </c>
      <c r="I33" s="187">
        <v>544638</v>
      </c>
      <c r="J33" s="197"/>
      <c r="K33" s="123">
        <v>490685</v>
      </c>
      <c r="L33" s="355">
        <f t="shared" si="3"/>
        <v>10.995445143014365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8196909</v>
      </c>
      <c r="F34" s="123"/>
      <c r="G34" s="123">
        <f>SUM(G11:G33)</f>
        <v>8844371</v>
      </c>
      <c r="H34" s="355">
        <f t="shared" si="2"/>
        <v>-7.3206110417575161</v>
      </c>
      <c r="I34" s="187">
        <f>SUM(I11:I33)</f>
        <v>42661159</v>
      </c>
      <c r="J34" s="197"/>
      <c r="K34" s="123">
        <f>SUM(K11:K33)</f>
        <v>45078203</v>
      </c>
      <c r="L34" s="355">
        <f t="shared" si="3"/>
        <v>-5.3618907568254315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537244</v>
      </c>
      <c r="F35" s="201"/>
      <c r="G35" s="123">
        <v>470842</v>
      </c>
      <c r="H35" s="355">
        <f t="shared" si="2"/>
        <v>14.102820054285729</v>
      </c>
      <c r="I35" s="122">
        <v>2528484</v>
      </c>
      <c r="J35" s="201"/>
      <c r="K35" s="123">
        <v>2561538</v>
      </c>
      <c r="L35" s="355">
        <f t="shared" si="3"/>
        <v>-1.2903966289002966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7659665</v>
      </c>
      <c r="F36" s="83"/>
      <c r="G36" s="203">
        <f>G34-G35</f>
        <v>8373529</v>
      </c>
      <c r="H36" s="357">
        <f t="shared" si="2"/>
        <v>-8.5252466433208696</v>
      </c>
      <c r="I36" s="203">
        <f>I34-I35</f>
        <v>40132675</v>
      </c>
      <c r="J36" s="83"/>
      <c r="K36" s="370">
        <f>K34-K35</f>
        <v>42516665</v>
      </c>
      <c r="L36" s="374">
        <f t="shared" si="3"/>
        <v>-5.6071895573182928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18174</v>
      </c>
      <c r="L38" s="453">
        <v>35611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76434</v>
      </c>
      <c r="F39" s="453"/>
      <c r="G39" s="454">
        <v>313530</v>
      </c>
      <c r="H39" s="452"/>
      <c r="I39" s="452"/>
      <c r="J39" s="389" t="s">
        <v>175</v>
      </c>
      <c r="K39" s="454">
        <v>1340</v>
      </c>
      <c r="L39" s="453">
        <v>18411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1007631</v>
      </c>
      <c r="F40" s="453"/>
      <c r="G40" s="454">
        <v>5230489</v>
      </c>
      <c r="H40" s="452"/>
      <c r="I40" s="452"/>
      <c r="J40" s="389" t="s">
        <v>177</v>
      </c>
      <c r="K40" s="454">
        <v>9106</v>
      </c>
      <c r="L40" s="453">
        <v>35229</v>
      </c>
    </row>
    <row r="41" spans="2:12" s="67" customFormat="1" ht="10.15" customHeight="1" x14ac:dyDescent="0.2">
      <c r="B41" s="452"/>
      <c r="C41" s="389" t="s">
        <v>288</v>
      </c>
      <c r="E41" s="453">
        <v>157251</v>
      </c>
      <c r="F41" s="453"/>
      <c r="G41" s="454">
        <v>820113</v>
      </c>
      <c r="H41" s="452"/>
      <c r="I41" s="452"/>
      <c r="J41" s="389" t="s">
        <v>178</v>
      </c>
      <c r="K41" s="454">
        <v>12639</v>
      </c>
      <c r="L41" s="453">
        <v>71105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39616</v>
      </c>
      <c r="L42" s="453">
        <v>120914</v>
      </c>
    </row>
    <row r="43" spans="2:12" ht="10.15" customHeight="1" x14ac:dyDescent="0.2">
      <c r="B43" s="455"/>
      <c r="C43" s="495" t="s">
        <v>355</v>
      </c>
      <c r="D43" s="496"/>
      <c r="E43" s="497">
        <v>87594</v>
      </c>
      <c r="F43" s="497"/>
      <c r="G43" s="498">
        <v>345055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1607600</v>
      </c>
      <c r="F44" s="494"/>
      <c r="G44" s="498">
        <v>7978015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5039620</v>
      </c>
      <c r="F12" s="122">
        <v>35</v>
      </c>
      <c r="G12" s="122">
        <v>176089</v>
      </c>
      <c r="H12" s="122">
        <v>0</v>
      </c>
      <c r="I12" s="122"/>
      <c r="J12" s="123">
        <v>-28011</v>
      </c>
      <c r="K12" s="122">
        <v>-11992</v>
      </c>
      <c r="L12" s="122">
        <f>E12-F12-G12-H12+J12-K12-M12</f>
        <v>26990</v>
      </c>
      <c r="M12" s="122">
        <v>4820487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7746546</v>
      </c>
      <c r="F13" s="122">
        <v>461730</v>
      </c>
      <c r="G13" s="122">
        <v>876413</v>
      </c>
      <c r="H13" s="122">
        <v>0</v>
      </c>
      <c r="I13" s="122"/>
      <c r="J13" s="123">
        <v>-177223</v>
      </c>
      <c r="K13" s="122">
        <v>-74913</v>
      </c>
      <c r="L13" s="122">
        <f t="shared" ref="L13:L19" si="0">E13-F13-G13-H13+J13-K13-M13</f>
        <v>-58039</v>
      </c>
      <c r="M13" s="122">
        <v>6364132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2325341</v>
      </c>
      <c r="F14" s="122">
        <v>31381</v>
      </c>
      <c r="G14" s="122">
        <v>1027005</v>
      </c>
      <c r="H14" s="122">
        <v>0</v>
      </c>
      <c r="I14" s="122"/>
      <c r="J14" s="123">
        <v>193169</v>
      </c>
      <c r="K14" s="122">
        <v>-48384</v>
      </c>
      <c r="L14" s="122">
        <f t="shared" si="0"/>
        <v>37891</v>
      </c>
      <c r="M14" s="122">
        <v>1470617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18602397</v>
      </c>
      <c r="F15" s="122">
        <v>324376</v>
      </c>
      <c r="G15" s="122">
        <v>2335707</v>
      </c>
      <c r="H15" s="122">
        <v>0</v>
      </c>
      <c r="I15" s="122"/>
      <c r="J15" s="123">
        <v>-1497813</v>
      </c>
      <c r="K15" s="122">
        <v>376224</v>
      </c>
      <c r="L15" s="122">
        <f t="shared" si="0"/>
        <v>68802</v>
      </c>
      <c r="M15" s="122">
        <v>13999475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7781109</v>
      </c>
      <c r="F16" s="122">
        <v>292248</v>
      </c>
      <c r="G16" s="122">
        <v>328182</v>
      </c>
      <c r="H16" s="122">
        <v>223018</v>
      </c>
      <c r="I16" s="122"/>
      <c r="J16" s="123">
        <v>1494788</v>
      </c>
      <c r="K16" s="122">
        <v>62866</v>
      </c>
      <c r="L16" s="122">
        <f t="shared" si="0"/>
        <v>46513</v>
      </c>
      <c r="M16" s="122">
        <v>8323070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349153</v>
      </c>
      <c r="F17" s="122">
        <v>3003</v>
      </c>
      <c r="G17" s="122">
        <v>52459</v>
      </c>
      <c r="H17" s="122">
        <v>0</v>
      </c>
      <c r="I17" s="122"/>
      <c r="J17" s="123">
        <v>32847</v>
      </c>
      <c r="K17" s="122">
        <v>-106844</v>
      </c>
      <c r="L17" s="122">
        <f t="shared" si="0"/>
        <v>1753</v>
      </c>
      <c r="M17" s="122">
        <v>431629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1403795</v>
      </c>
      <c r="F18" s="122">
        <v>145941</v>
      </c>
      <c r="G18" s="122">
        <v>526220</v>
      </c>
      <c r="H18" s="122">
        <v>350882</v>
      </c>
      <c r="I18" s="122"/>
      <c r="J18" s="123">
        <v>-27240</v>
      </c>
      <c r="K18" s="122">
        <v>57176</v>
      </c>
      <c r="L18" s="122">
        <f t="shared" si="0"/>
        <v>15066</v>
      </c>
      <c r="M18" s="122">
        <v>281270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974302</v>
      </c>
      <c r="F19" s="122">
        <v>12907</v>
      </c>
      <c r="G19" s="122">
        <v>396863</v>
      </c>
      <c r="H19" s="122">
        <v>0</v>
      </c>
      <c r="I19" s="122"/>
      <c r="J19" s="123">
        <v>80095</v>
      </c>
      <c r="K19" s="122">
        <v>37539</v>
      </c>
      <c r="L19" s="122">
        <f t="shared" si="0"/>
        <v>-19998</v>
      </c>
      <c r="M19" s="122">
        <v>627086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1658180</v>
      </c>
      <c r="F22" s="122">
        <v>11129</v>
      </c>
      <c r="G22" s="122">
        <v>68345</v>
      </c>
      <c r="H22" s="122">
        <v>0</v>
      </c>
      <c r="I22" s="122"/>
      <c r="J22" s="123">
        <v>137</v>
      </c>
      <c r="K22" s="122">
        <v>23060</v>
      </c>
      <c r="L22" s="122">
        <f t="shared" ref="L22:L34" si="1">E22-F22-G22-H22+J22-K22-M22</f>
        <v>27535</v>
      </c>
      <c r="M22" s="122">
        <v>1528248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184571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-257</v>
      </c>
      <c r="L23" s="122">
        <f t="shared" si="1"/>
        <v>5473</v>
      </c>
      <c r="M23" s="122">
        <v>179355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138262</v>
      </c>
      <c r="F24" s="122">
        <v>28534</v>
      </c>
      <c r="G24" s="122">
        <v>26206</v>
      </c>
      <c r="H24" s="122">
        <v>0</v>
      </c>
      <c r="I24" s="122"/>
      <c r="J24" s="123">
        <v>3881</v>
      </c>
      <c r="K24" s="122">
        <v>4996</v>
      </c>
      <c r="L24" s="122">
        <f t="shared" si="1"/>
        <v>11736</v>
      </c>
      <c r="M24" s="122">
        <v>70671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89041</v>
      </c>
      <c r="F25" s="122">
        <v>7143</v>
      </c>
      <c r="G25" s="122">
        <v>27309</v>
      </c>
      <c r="H25" s="122">
        <v>0</v>
      </c>
      <c r="I25" s="122"/>
      <c r="J25" s="123">
        <v>-117</v>
      </c>
      <c r="K25" s="122">
        <v>-797</v>
      </c>
      <c r="L25" s="122">
        <f t="shared" si="1"/>
        <v>2283</v>
      </c>
      <c r="M25" s="122">
        <v>52986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2402</v>
      </c>
      <c r="F26" s="122">
        <v>0</v>
      </c>
      <c r="G26" s="122">
        <v>543</v>
      </c>
      <c r="H26" s="122">
        <v>0</v>
      </c>
      <c r="I26" s="122"/>
      <c r="J26" s="123">
        <v>-6</v>
      </c>
      <c r="K26" s="122">
        <v>-501</v>
      </c>
      <c r="L26" s="122">
        <f t="shared" si="1"/>
        <v>-49</v>
      </c>
      <c r="M26" s="122">
        <v>2403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2910535</v>
      </c>
      <c r="F28" s="122">
        <v>249432</v>
      </c>
      <c r="G28" s="122">
        <v>163933</v>
      </c>
      <c r="H28" s="122">
        <v>0</v>
      </c>
      <c r="I28" s="122"/>
      <c r="J28" s="123">
        <v>-30224</v>
      </c>
      <c r="K28" s="122">
        <v>-54016</v>
      </c>
      <c r="L28" s="122">
        <f t="shared" si="1"/>
        <v>35785</v>
      </c>
      <c r="M28" s="122">
        <v>2485177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7222</v>
      </c>
      <c r="F29" s="122">
        <v>6</v>
      </c>
      <c r="G29" s="122">
        <v>4</v>
      </c>
      <c r="H29" s="122">
        <v>0</v>
      </c>
      <c r="I29" s="122"/>
      <c r="J29" s="123">
        <v>0</v>
      </c>
      <c r="K29" s="122">
        <v>31</v>
      </c>
      <c r="L29" s="122">
        <f t="shared" si="1"/>
        <v>-186</v>
      </c>
      <c r="M29" s="122">
        <v>7367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844829</v>
      </c>
      <c r="F30" s="122">
        <v>179928</v>
      </c>
      <c r="G30" s="122">
        <v>401952</v>
      </c>
      <c r="H30" s="122">
        <v>0</v>
      </c>
      <c r="I30" s="122"/>
      <c r="J30" s="123">
        <v>-27485</v>
      </c>
      <c r="K30" s="122">
        <v>-24406</v>
      </c>
      <c r="L30" s="122">
        <f t="shared" si="1"/>
        <v>-64684</v>
      </c>
      <c r="M30" s="122">
        <v>324554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1195379</v>
      </c>
      <c r="F31" s="122">
        <v>50056</v>
      </c>
      <c r="G31" s="122">
        <v>548383</v>
      </c>
      <c r="H31" s="122">
        <v>0</v>
      </c>
      <c r="I31" s="122"/>
      <c r="J31" s="123">
        <v>31429</v>
      </c>
      <c r="K31" s="122">
        <v>19998</v>
      </c>
      <c r="L31" s="122">
        <f t="shared" si="1"/>
        <v>-18812</v>
      </c>
      <c r="M31" s="122">
        <v>627183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812003</v>
      </c>
      <c r="F32" s="122">
        <v>5109</v>
      </c>
      <c r="G32" s="122">
        <v>367584</v>
      </c>
      <c r="H32" s="122">
        <v>0</v>
      </c>
      <c r="I32" s="122"/>
      <c r="J32" s="123">
        <v>0</v>
      </c>
      <c r="K32" s="122">
        <v>-21965</v>
      </c>
      <c r="L32" s="122">
        <f t="shared" si="1"/>
        <v>4021</v>
      </c>
      <c r="M32" s="122">
        <v>457254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153273</v>
      </c>
      <c r="F33" s="122">
        <v>30549</v>
      </c>
      <c r="G33" s="122">
        <v>63294</v>
      </c>
      <c r="H33" s="122">
        <v>0</v>
      </c>
      <c r="I33" s="122"/>
      <c r="J33" s="123">
        <v>2416</v>
      </c>
      <c r="K33" s="122">
        <v>-581</v>
      </c>
      <c r="L33" s="122">
        <f t="shared" si="1"/>
        <v>-1130</v>
      </c>
      <c r="M33" s="122">
        <v>63557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585054</v>
      </c>
      <c r="F34" s="122">
        <v>38</v>
      </c>
      <c r="G34" s="122">
        <v>44372</v>
      </c>
      <c r="H34" s="122">
        <v>0</v>
      </c>
      <c r="I34" s="122"/>
      <c r="J34" s="123">
        <v>-50643</v>
      </c>
      <c r="K34" s="122">
        <v>-36116</v>
      </c>
      <c r="L34" s="122">
        <f t="shared" si="1"/>
        <v>-18521</v>
      </c>
      <c r="M34" s="122">
        <v>544638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52803014</v>
      </c>
      <c r="F35" s="127">
        <f>SUM(F12:F34)</f>
        <v>1833545</v>
      </c>
      <c r="G35" s="127">
        <f>SUM(G12:G34)</f>
        <v>7430863</v>
      </c>
      <c r="H35" s="127">
        <f>SUM(H12:H34)</f>
        <v>573900</v>
      </c>
      <c r="I35" s="127"/>
      <c r="J35" s="128">
        <f>SUM(J12:J34)</f>
        <v>0</v>
      </c>
      <c r="K35" s="129">
        <f>SUM(K12:K34)</f>
        <v>201118</v>
      </c>
      <c r="L35" s="129">
        <f>SUM(L12:L34)</f>
        <v>102429</v>
      </c>
      <c r="M35" s="127">
        <f>SUM(M12:M34)</f>
        <v>42661159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2342817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185667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40132675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906385</v>
      </c>
      <c r="F10" s="122">
        <v>853489</v>
      </c>
      <c r="G10" s="122">
        <v>0</v>
      </c>
      <c r="H10" s="122">
        <v>0</v>
      </c>
      <c r="I10" s="122">
        <v>0</v>
      </c>
      <c r="J10" s="93">
        <f>E10-F10-G10-H10-I10</f>
        <v>52896</v>
      </c>
    </row>
    <row r="11" spans="2:10" x14ac:dyDescent="0.2">
      <c r="B11" s="89"/>
      <c r="C11" s="17" t="s">
        <v>106</v>
      </c>
      <c r="D11" s="38">
        <v>2</v>
      </c>
      <c r="E11" s="122">
        <v>1241316</v>
      </c>
      <c r="F11" s="122">
        <v>0</v>
      </c>
      <c r="G11" s="122">
        <v>0</v>
      </c>
      <c r="H11" s="122">
        <v>0</v>
      </c>
      <c r="I11" s="122">
        <v>2888</v>
      </c>
      <c r="J11" s="93">
        <f t="shared" ref="J11:J17" si="0">E11-F11-G11-H11-I11</f>
        <v>1238428</v>
      </c>
    </row>
    <row r="12" spans="2:10" x14ac:dyDescent="0.2">
      <c r="B12" s="89"/>
      <c r="C12" s="17" t="s">
        <v>107</v>
      </c>
      <c r="D12" s="38">
        <v>3</v>
      </c>
      <c r="E12" s="122">
        <v>273451</v>
      </c>
      <c r="F12" s="122">
        <v>172027</v>
      </c>
      <c r="G12" s="122">
        <v>0</v>
      </c>
      <c r="H12" s="122">
        <v>0</v>
      </c>
      <c r="I12" s="122">
        <v>0</v>
      </c>
      <c r="J12" s="93">
        <f t="shared" si="0"/>
        <v>101424</v>
      </c>
    </row>
    <row r="13" spans="2:10" x14ac:dyDescent="0.2">
      <c r="B13" s="89"/>
      <c r="C13" s="17" t="s">
        <v>108</v>
      </c>
      <c r="D13" s="38">
        <v>4</v>
      </c>
      <c r="E13" s="122">
        <v>2711417</v>
      </c>
      <c r="F13" s="122">
        <v>0</v>
      </c>
      <c r="G13" s="122">
        <v>0</v>
      </c>
      <c r="H13" s="122">
        <v>4902</v>
      </c>
      <c r="I13" s="122">
        <v>188</v>
      </c>
      <c r="J13" s="93">
        <f t="shared" si="0"/>
        <v>2706327</v>
      </c>
    </row>
    <row r="14" spans="2:10" x14ac:dyDescent="0.2">
      <c r="B14" s="89"/>
      <c r="C14" s="17" t="s">
        <v>109</v>
      </c>
      <c r="D14" s="38">
        <v>5</v>
      </c>
      <c r="E14" s="122">
        <v>1695194</v>
      </c>
      <c r="F14" s="122">
        <v>3511</v>
      </c>
      <c r="G14" s="122">
        <v>0</v>
      </c>
      <c r="H14" s="122">
        <v>5</v>
      </c>
      <c r="I14" s="122">
        <v>418</v>
      </c>
      <c r="J14" s="93">
        <f t="shared" si="0"/>
        <v>1691260</v>
      </c>
    </row>
    <row r="15" spans="2:10" x14ac:dyDescent="0.2">
      <c r="B15" s="89"/>
      <c r="C15" s="17" t="s">
        <v>110</v>
      </c>
      <c r="D15" s="38">
        <v>6</v>
      </c>
      <c r="E15" s="122">
        <v>90204</v>
      </c>
      <c r="F15" s="122">
        <v>90181</v>
      </c>
      <c r="G15" s="122">
        <v>0</v>
      </c>
      <c r="H15" s="122">
        <v>0</v>
      </c>
      <c r="I15" s="122">
        <v>0</v>
      </c>
      <c r="J15" s="93">
        <f t="shared" si="0"/>
        <v>23</v>
      </c>
    </row>
    <row r="16" spans="2:10" x14ac:dyDescent="0.2">
      <c r="B16" s="89"/>
      <c r="C16" s="17" t="s">
        <v>111</v>
      </c>
      <c r="D16" s="38">
        <v>7</v>
      </c>
      <c r="E16" s="122">
        <v>80875</v>
      </c>
      <c r="F16" s="122">
        <v>39616</v>
      </c>
      <c r="G16" s="122">
        <v>0</v>
      </c>
      <c r="H16" s="122">
        <v>0</v>
      </c>
      <c r="I16" s="122">
        <v>0</v>
      </c>
      <c r="J16" s="93">
        <f t="shared" si="0"/>
        <v>41259</v>
      </c>
    </row>
    <row r="17" spans="2:10" x14ac:dyDescent="0.2">
      <c r="B17" s="105"/>
      <c r="C17" s="17" t="s">
        <v>112</v>
      </c>
      <c r="D17" s="38">
        <v>8</v>
      </c>
      <c r="E17" s="122">
        <v>137272</v>
      </c>
      <c r="F17" s="122">
        <v>74681</v>
      </c>
      <c r="G17" s="122">
        <v>0</v>
      </c>
      <c r="H17" s="122">
        <v>0</v>
      </c>
      <c r="I17" s="122">
        <v>0</v>
      </c>
      <c r="J17" s="93">
        <f t="shared" si="0"/>
        <v>62591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292169</v>
      </c>
      <c r="F20" s="122">
        <v>160537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131632</v>
      </c>
    </row>
    <row r="21" spans="2:10" x14ac:dyDescent="0.2">
      <c r="B21" s="89"/>
      <c r="C21" s="17" t="s">
        <v>115</v>
      </c>
      <c r="D21" s="38">
        <v>10</v>
      </c>
      <c r="E21" s="122">
        <v>32195</v>
      </c>
      <c r="F21" s="122">
        <v>28148</v>
      </c>
      <c r="G21" s="122">
        <v>0</v>
      </c>
      <c r="H21" s="122">
        <v>0</v>
      </c>
      <c r="I21" s="122">
        <v>0</v>
      </c>
      <c r="J21" s="93">
        <f t="shared" si="1"/>
        <v>4047</v>
      </c>
    </row>
    <row r="22" spans="2:10" x14ac:dyDescent="0.2">
      <c r="B22" s="89"/>
      <c r="C22" s="17" t="s">
        <v>116</v>
      </c>
      <c r="D22" s="38">
        <v>11</v>
      </c>
      <c r="E22" s="122">
        <v>16896</v>
      </c>
      <c r="F22" s="122">
        <v>3251</v>
      </c>
      <c r="G22" s="122">
        <v>0</v>
      </c>
      <c r="H22" s="122">
        <v>0</v>
      </c>
      <c r="I22" s="122">
        <v>0</v>
      </c>
      <c r="J22" s="93">
        <f t="shared" si="1"/>
        <v>13645</v>
      </c>
    </row>
    <row r="23" spans="2:10" x14ac:dyDescent="0.2">
      <c r="B23" s="89"/>
      <c r="C23" s="17" t="s">
        <v>117</v>
      </c>
      <c r="D23" s="38">
        <v>12</v>
      </c>
      <c r="E23" s="122">
        <v>6419</v>
      </c>
      <c r="F23" s="122">
        <v>1679</v>
      </c>
      <c r="G23" s="122">
        <v>0</v>
      </c>
      <c r="H23" s="122">
        <v>0</v>
      </c>
      <c r="I23" s="122">
        <v>0</v>
      </c>
      <c r="J23" s="93">
        <f t="shared" si="1"/>
        <v>4740</v>
      </c>
    </row>
    <row r="24" spans="2:10" x14ac:dyDescent="0.2">
      <c r="B24" s="89"/>
      <c r="C24" s="17" t="s">
        <v>118</v>
      </c>
      <c r="D24" s="38">
        <v>13</v>
      </c>
      <c r="E24" s="122">
        <v>595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595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237060</v>
      </c>
      <c r="F26" s="122">
        <v>0</v>
      </c>
      <c r="G26" s="122">
        <v>224337</v>
      </c>
      <c r="H26" s="122">
        <v>0</v>
      </c>
      <c r="I26" s="122">
        <v>9029</v>
      </c>
      <c r="J26" s="93">
        <f t="shared" si="1"/>
        <v>3694</v>
      </c>
    </row>
    <row r="27" spans="2:10" x14ac:dyDescent="0.2">
      <c r="B27" s="89"/>
      <c r="C27" s="17" t="s">
        <v>121</v>
      </c>
      <c r="D27" s="38">
        <v>16</v>
      </c>
      <c r="E27" s="122">
        <v>1206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1206</v>
      </c>
    </row>
    <row r="28" spans="2:10" x14ac:dyDescent="0.2">
      <c r="B28" s="89"/>
      <c r="C28" s="17" t="s">
        <v>122</v>
      </c>
      <c r="D28" s="38">
        <v>17</v>
      </c>
      <c r="E28" s="122">
        <v>48003</v>
      </c>
      <c r="F28" s="122">
        <v>0</v>
      </c>
      <c r="G28" s="122">
        <v>8</v>
      </c>
      <c r="H28" s="122">
        <v>6</v>
      </c>
      <c r="I28" s="122">
        <v>0</v>
      </c>
      <c r="J28" s="93">
        <f t="shared" si="1"/>
        <v>47989</v>
      </c>
    </row>
    <row r="29" spans="2:10" x14ac:dyDescent="0.2">
      <c r="B29" s="89"/>
      <c r="C29" s="17" t="s">
        <v>124</v>
      </c>
      <c r="D29" s="38">
        <v>18</v>
      </c>
      <c r="E29" s="122">
        <v>198544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198544</v>
      </c>
    </row>
    <row r="30" spans="2:10" x14ac:dyDescent="0.2">
      <c r="B30" s="89"/>
      <c r="C30" s="17" t="s">
        <v>125</v>
      </c>
      <c r="D30" s="38">
        <v>19</v>
      </c>
      <c r="E30" s="122">
        <v>114454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114454</v>
      </c>
    </row>
    <row r="31" spans="2:10" x14ac:dyDescent="0.2">
      <c r="B31" s="89"/>
      <c r="C31" s="17" t="s">
        <v>126</v>
      </c>
      <c r="D31" s="38">
        <v>20</v>
      </c>
      <c r="E31" s="122">
        <v>12571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12571</v>
      </c>
    </row>
    <row r="32" spans="2:10" x14ac:dyDescent="0.2">
      <c r="B32" s="89"/>
      <c r="C32" s="17" t="s">
        <v>127</v>
      </c>
      <c r="D32" s="38">
        <v>21</v>
      </c>
      <c r="E32" s="122">
        <v>100683</v>
      </c>
      <c r="F32" s="122">
        <v>97740</v>
      </c>
      <c r="G32" s="122">
        <v>0</v>
      </c>
      <c r="H32" s="122">
        <v>0</v>
      </c>
      <c r="I32" s="122">
        <v>0</v>
      </c>
      <c r="J32" s="93">
        <f t="shared" si="1"/>
        <v>2943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8196909</v>
      </c>
      <c r="F33" s="127">
        <f t="shared" si="2"/>
        <v>1524860</v>
      </c>
      <c r="G33" s="127">
        <f t="shared" si="2"/>
        <v>224345</v>
      </c>
      <c r="H33" s="127">
        <f t="shared" si="2"/>
        <v>4913</v>
      </c>
      <c r="I33" s="127">
        <f t="shared" si="2"/>
        <v>12523</v>
      </c>
      <c r="J33" s="129">
        <f t="shared" si="2"/>
        <v>6430268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4820487</v>
      </c>
      <c r="F10" s="122">
        <v>4694042</v>
      </c>
      <c r="G10" s="122">
        <v>0</v>
      </c>
      <c r="H10" s="122">
        <v>0</v>
      </c>
      <c r="I10" s="122">
        <v>0</v>
      </c>
      <c r="J10" s="93">
        <f>E10-F10-G10-H10-I10</f>
        <v>126445</v>
      </c>
    </row>
    <row r="11" spans="2:10" x14ac:dyDescent="0.2">
      <c r="B11" s="265"/>
      <c r="C11" s="258" t="s">
        <v>106</v>
      </c>
      <c r="D11" s="274">
        <v>2</v>
      </c>
      <c r="E11" s="122">
        <v>6364132</v>
      </c>
      <c r="F11" s="122">
        <v>0</v>
      </c>
      <c r="G11" s="122">
        <v>0</v>
      </c>
      <c r="H11" s="122">
        <v>0</v>
      </c>
      <c r="I11" s="122">
        <v>17877</v>
      </c>
      <c r="J11" s="93">
        <f t="shared" ref="J11:J17" si="0">E11-F11-G11-H11-I11</f>
        <v>6346255</v>
      </c>
    </row>
    <row r="12" spans="2:10" x14ac:dyDescent="0.2">
      <c r="B12" s="265"/>
      <c r="C12" s="258" t="s">
        <v>107</v>
      </c>
      <c r="D12" s="274">
        <v>3</v>
      </c>
      <c r="E12" s="122">
        <v>1470617</v>
      </c>
      <c r="F12" s="122">
        <v>905154</v>
      </c>
      <c r="G12" s="122">
        <v>0</v>
      </c>
      <c r="H12" s="122">
        <v>0</v>
      </c>
      <c r="I12" s="122">
        <v>0</v>
      </c>
      <c r="J12" s="93">
        <f t="shared" si="0"/>
        <v>565463</v>
      </c>
    </row>
    <row r="13" spans="2:10" x14ac:dyDescent="0.2">
      <c r="B13" s="265"/>
      <c r="C13" s="258" t="s">
        <v>108</v>
      </c>
      <c r="D13" s="274">
        <v>4</v>
      </c>
      <c r="E13" s="122">
        <v>13999475</v>
      </c>
      <c r="F13" s="122">
        <v>0</v>
      </c>
      <c r="G13" s="122">
        <v>0</v>
      </c>
      <c r="H13" s="122">
        <v>19284</v>
      </c>
      <c r="I13" s="122">
        <v>1433</v>
      </c>
      <c r="J13" s="93">
        <f t="shared" si="0"/>
        <v>13978758</v>
      </c>
    </row>
    <row r="14" spans="2:10" x14ac:dyDescent="0.2">
      <c r="B14" s="265"/>
      <c r="C14" s="258" t="s">
        <v>109</v>
      </c>
      <c r="D14" s="274">
        <v>5</v>
      </c>
      <c r="E14" s="122">
        <v>8323070</v>
      </c>
      <c r="F14" s="122">
        <v>14561</v>
      </c>
      <c r="G14" s="122">
        <v>0</v>
      </c>
      <c r="H14" s="122">
        <v>67</v>
      </c>
      <c r="I14" s="122">
        <v>1656</v>
      </c>
      <c r="J14" s="93">
        <f t="shared" si="0"/>
        <v>8306786</v>
      </c>
    </row>
    <row r="15" spans="2:10" x14ac:dyDescent="0.2">
      <c r="B15" s="265"/>
      <c r="C15" s="258" t="s">
        <v>110</v>
      </c>
      <c r="D15" s="274">
        <v>6</v>
      </c>
      <c r="E15" s="122">
        <v>431629</v>
      </c>
      <c r="F15" s="122">
        <v>431450</v>
      </c>
      <c r="G15" s="122">
        <v>0</v>
      </c>
      <c r="H15" s="122">
        <v>0</v>
      </c>
      <c r="I15" s="122">
        <v>0</v>
      </c>
      <c r="J15" s="93">
        <f t="shared" si="0"/>
        <v>179</v>
      </c>
    </row>
    <row r="16" spans="2:10" x14ac:dyDescent="0.2">
      <c r="B16" s="265"/>
      <c r="C16" s="258" t="s">
        <v>111</v>
      </c>
      <c r="D16" s="274">
        <v>7</v>
      </c>
      <c r="E16" s="122">
        <v>281270</v>
      </c>
      <c r="F16" s="122">
        <v>120914</v>
      </c>
      <c r="G16" s="122">
        <v>0</v>
      </c>
      <c r="H16" s="122">
        <v>0</v>
      </c>
      <c r="I16" s="122">
        <v>0</v>
      </c>
      <c r="J16" s="93">
        <f t="shared" si="0"/>
        <v>160356</v>
      </c>
    </row>
    <row r="17" spans="2:10" x14ac:dyDescent="0.2">
      <c r="B17" s="271"/>
      <c r="C17" s="258" t="s">
        <v>112</v>
      </c>
      <c r="D17" s="274">
        <v>8</v>
      </c>
      <c r="E17" s="122">
        <v>627086</v>
      </c>
      <c r="F17" s="122">
        <v>400404</v>
      </c>
      <c r="G17" s="122">
        <v>0</v>
      </c>
      <c r="H17" s="122">
        <v>0</v>
      </c>
      <c r="I17" s="122">
        <v>0</v>
      </c>
      <c r="J17" s="93">
        <f t="shared" si="0"/>
        <v>226682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1528248</v>
      </c>
      <c r="F20" s="122">
        <v>813950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714298</v>
      </c>
    </row>
    <row r="21" spans="2:10" x14ac:dyDescent="0.2">
      <c r="B21" s="265"/>
      <c r="C21" s="258" t="s">
        <v>115</v>
      </c>
      <c r="D21" s="274">
        <v>10</v>
      </c>
      <c r="E21" s="122">
        <v>179355</v>
      </c>
      <c r="F21" s="122">
        <v>159341</v>
      </c>
      <c r="G21" s="122">
        <v>0</v>
      </c>
      <c r="H21" s="122">
        <v>0</v>
      </c>
      <c r="I21" s="122">
        <v>0</v>
      </c>
      <c r="J21" s="93">
        <f t="shared" si="1"/>
        <v>20014</v>
      </c>
    </row>
    <row r="22" spans="2:10" x14ac:dyDescent="0.2">
      <c r="B22" s="265"/>
      <c r="C22" s="258" t="s">
        <v>116</v>
      </c>
      <c r="D22" s="274">
        <v>11</v>
      </c>
      <c r="E22" s="122">
        <v>70671</v>
      </c>
      <c r="F22" s="122">
        <v>23116</v>
      </c>
      <c r="G22" s="122">
        <v>0</v>
      </c>
      <c r="H22" s="122">
        <v>0</v>
      </c>
      <c r="I22" s="122">
        <v>0</v>
      </c>
      <c r="J22" s="93">
        <f t="shared" si="1"/>
        <v>47555</v>
      </c>
    </row>
    <row r="23" spans="2:10" x14ac:dyDescent="0.2">
      <c r="B23" s="265"/>
      <c r="C23" s="258" t="s">
        <v>117</v>
      </c>
      <c r="D23" s="274">
        <v>12</v>
      </c>
      <c r="E23" s="122">
        <v>52986</v>
      </c>
      <c r="F23" s="122">
        <v>8500</v>
      </c>
      <c r="G23" s="122">
        <v>0</v>
      </c>
      <c r="H23" s="122">
        <v>0</v>
      </c>
      <c r="I23" s="122">
        <v>0</v>
      </c>
      <c r="J23" s="93">
        <f t="shared" si="1"/>
        <v>44486</v>
      </c>
    </row>
    <row r="24" spans="2:10" x14ac:dyDescent="0.2">
      <c r="B24" s="265"/>
      <c r="C24" s="258" t="s">
        <v>118</v>
      </c>
      <c r="D24" s="274">
        <v>13</v>
      </c>
      <c r="E24" s="122">
        <v>2403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2403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2485177</v>
      </c>
      <c r="F26" s="122">
        <v>0</v>
      </c>
      <c r="G26" s="122">
        <v>2323208</v>
      </c>
      <c r="H26" s="122">
        <v>0</v>
      </c>
      <c r="I26" s="122">
        <v>33859</v>
      </c>
      <c r="J26" s="93">
        <f t="shared" si="1"/>
        <v>128110</v>
      </c>
    </row>
    <row r="27" spans="2:10" x14ac:dyDescent="0.2">
      <c r="B27" s="265"/>
      <c r="C27" s="258" t="s">
        <v>121</v>
      </c>
      <c r="D27" s="274">
        <v>16</v>
      </c>
      <c r="E27" s="122">
        <v>7367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7367</v>
      </c>
    </row>
    <row r="28" spans="2:10" x14ac:dyDescent="0.2">
      <c r="B28" s="265"/>
      <c r="C28" s="258" t="s">
        <v>122</v>
      </c>
      <c r="D28" s="274">
        <v>17</v>
      </c>
      <c r="E28" s="122">
        <v>324554</v>
      </c>
      <c r="F28" s="122">
        <v>0</v>
      </c>
      <c r="G28" s="122">
        <v>107</v>
      </c>
      <c r="H28" s="122">
        <v>43</v>
      </c>
      <c r="I28" s="122">
        <v>4</v>
      </c>
      <c r="J28" s="93">
        <f t="shared" si="1"/>
        <v>324400</v>
      </c>
    </row>
    <row r="29" spans="2:10" x14ac:dyDescent="0.2">
      <c r="B29" s="265"/>
      <c r="C29" s="258" t="s">
        <v>124</v>
      </c>
      <c r="D29" s="274">
        <v>18</v>
      </c>
      <c r="E29" s="122">
        <v>627183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626688</v>
      </c>
    </row>
    <row r="30" spans="2:10" x14ac:dyDescent="0.2">
      <c r="B30" s="265"/>
      <c r="C30" s="258" t="s">
        <v>125</v>
      </c>
      <c r="D30" s="274">
        <v>19</v>
      </c>
      <c r="E30" s="122">
        <v>457254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457254</v>
      </c>
    </row>
    <row r="31" spans="2:10" x14ac:dyDescent="0.2">
      <c r="B31" s="265"/>
      <c r="C31" s="258" t="s">
        <v>126</v>
      </c>
      <c r="D31" s="274">
        <v>20</v>
      </c>
      <c r="E31" s="122">
        <v>63557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63557</v>
      </c>
    </row>
    <row r="32" spans="2:10" x14ac:dyDescent="0.2">
      <c r="B32" s="265"/>
      <c r="C32" s="258" t="s">
        <v>127</v>
      </c>
      <c r="D32" s="274">
        <v>21</v>
      </c>
      <c r="E32" s="122">
        <v>544638</v>
      </c>
      <c r="F32" s="122">
        <v>528028</v>
      </c>
      <c r="G32" s="122">
        <v>0</v>
      </c>
      <c r="H32" s="122">
        <v>0</v>
      </c>
      <c r="I32" s="122">
        <v>0</v>
      </c>
      <c r="J32" s="93">
        <f t="shared" si="1"/>
        <v>16610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42661159</v>
      </c>
      <c r="F33" s="127">
        <f t="shared" si="2"/>
        <v>8099955</v>
      </c>
      <c r="G33" s="127">
        <f t="shared" si="2"/>
        <v>2323315</v>
      </c>
      <c r="H33" s="127">
        <f t="shared" si="2"/>
        <v>19394</v>
      </c>
      <c r="I33" s="127">
        <f t="shared" si="2"/>
        <v>54829</v>
      </c>
      <c r="J33" s="129">
        <f t="shared" si="2"/>
        <v>32163666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187755</v>
      </c>
      <c r="G10" s="282">
        <v>0</v>
      </c>
      <c r="H10" s="282">
        <f>F10+G10</f>
        <v>187755</v>
      </c>
      <c r="I10" s="282">
        <v>208474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17450864</v>
      </c>
      <c r="G11" s="282">
        <v>1747414</v>
      </c>
      <c r="H11" s="282">
        <f t="shared" ref="H11:H26" si="0">F11+G11</f>
        <v>19198278</v>
      </c>
      <c r="I11" s="282">
        <v>19003243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17638619</v>
      </c>
      <c r="G12" s="282">
        <f>G10+G11</f>
        <v>1747414</v>
      </c>
      <c r="H12" s="282">
        <f>H10+H11</f>
        <v>19386033</v>
      </c>
      <c r="I12" s="282">
        <f>I10+I11</f>
        <v>19211717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287467</v>
      </c>
      <c r="G14" s="289">
        <v>3529</v>
      </c>
      <c r="H14" s="289">
        <f t="shared" si="0"/>
        <v>290996</v>
      </c>
      <c r="I14" s="282">
        <v>301074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2879016</v>
      </c>
      <c r="G15" s="289">
        <v>24594</v>
      </c>
      <c r="H15" s="289">
        <f t="shared" si="0"/>
        <v>2903610</v>
      </c>
      <c r="I15" s="282">
        <v>2927575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395912</v>
      </c>
      <c r="G16" s="289">
        <v>0</v>
      </c>
      <c r="H16" s="289">
        <f t="shared" si="0"/>
        <v>395912</v>
      </c>
      <c r="I16" s="282">
        <v>379882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6314958</v>
      </c>
      <c r="G17" s="289">
        <v>643720</v>
      </c>
      <c r="H17" s="289">
        <f t="shared" si="0"/>
        <v>6958678</v>
      </c>
      <c r="I17" s="282">
        <v>6588311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2461011</v>
      </c>
      <c r="G18" s="289">
        <v>3214</v>
      </c>
      <c r="H18" s="289">
        <f t="shared" si="0"/>
        <v>2464225</v>
      </c>
      <c r="I18" s="282">
        <v>2178544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413608</v>
      </c>
      <c r="G19" s="289">
        <v>0</v>
      </c>
      <c r="H19" s="289">
        <f t="shared" si="0"/>
        <v>413608</v>
      </c>
      <c r="I19" s="282">
        <v>423643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361081</v>
      </c>
      <c r="G20" s="289">
        <v>0</v>
      </c>
      <c r="H20" s="289">
        <f t="shared" si="0"/>
        <v>361081</v>
      </c>
      <c r="I20" s="282">
        <v>379761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821034</v>
      </c>
      <c r="G21" s="289">
        <v>0</v>
      </c>
      <c r="H21" s="289">
        <f t="shared" si="0"/>
        <v>821034</v>
      </c>
      <c r="I21" s="282">
        <v>837045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84052</v>
      </c>
      <c r="G22" s="289">
        <v>0</v>
      </c>
      <c r="H22" s="289">
        <f t="shared" si="0"/>
        <v>84052</v>
      </c>
      <c r="I22" s="282">
        <v>75092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717</v>
      </c>
      <c r="G23" s="289">
        <v>0</v>
      </c>
      <c r="H23" s="289">
        <f t="shared" si="0"/>
        <v>717</v>
      </c>
      <c r="I23" s="282">
        <v>576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15322</v>
      </c>
      <c r="G24" s="289">
        <v>0</v>
      </c>
      <c r="H24" s="289">
        <f t="shared" si="0"/>
        <v>15322</v>
      </c>
      <c r="I24" s="282">
        <v>16973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10975</v>
      </c>
      <c r="G25" s="289">
        <v>0</v>
      </c>
      <c r="H25" s="289">
        <f t="shared" si="0"/>
        <v>10975</v>
      </c>
      <c r="I25" s="282">
        <v>10238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1632</v>
      </c>
      <c r="G26" s="289">
        <v>0</v>
      </c>
      <c r="H26" s="289">
        <f t="shared" si="0"/>
        <v>1632</v>
      </c>
      <c r="I26" s="282">
        <v>2050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1298654</v>
      </c>
      <c r="G28" s="289">
        <v>315152</v>
      </c>
      <c r="H28" s="289">
        <f t="shared" si="1"/>
        <v>1613806</v>
      </c>
      <c r="I28" s="282">
        <v>1562737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1550</v>
      </c>
      <c r="G29" s="289">
        <v>0</v>
      </c>
      <c r="H29" s="289">
        <f t="shared" si="1"/>
        <v>1550</v>
      </c>
      <c r="I29" s="282">
        <v>1586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374074</v>
      </c>
      <c r="G30" s="289">
        <v>0</v>
      </c>
      <c r="H30" s="289">
        <f t="shared" si="1"/>
        <v>374074</v>
      </c>
      <c r="I30" s="282">
        <v>365701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228507</v>
      </c>
      <c r="G31" s="289">
        <v>0</v>
      </c>
      <c r="H31" s="289">
        <f t="shared" si="1"/>
        <v>228507</v>
      </c>
      <c r="I31" s="282">
        <v>176991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53156</v>
      </c>
      <c r="G32" s="289">
        <v>57498</v>
      </c>
      <c r="H32" s="289">
        <f t="shared" si="1"/>
        <v>110654</v>
      </c>
      <c r="I32" s="282">
        <v>104404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74956</v>
      </c>
      <c r="G33" s="289">
        <v>0</v>
      </c>
      <c r="H33" s="289">
        <f t="shared" si="1"/>
        <v>74956</v>
      </c>
      <c r="I33" s="282">
        <v>69617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230662</v>
      </c>
      <c r="G34" s="289">
        <v>0</v>
      </c>
      <c r="H34" s="289">
        <f t="shared" si="1"/>
        <v>230662</v>
      </c>
      <c r="I34" s="282">
        <v>223909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16308344</v>
      </c>
      <c r="G35" s="289">
        <f>SUM(G14:G34)</f>
        <v>1047707</v>
      </c>
      <c r="H35" s="289">
        <f t="shared" si="1"/>
        <v>17356051</v>
      </c>
      <c r="I35" s="282">
        <f>SUM(I14:I34)</f>
        <v>16625709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33946963</v>
      </c>
      <c r="G36" s="291">
        <f>G12+G35</f>
        <v>2795121</v>
      </c>
      <c r="H36" s="291">
        <f>H12+H35</f>
        <v>36742084</v>
      </c>
      <c r="I36" s="292">
        <f>I12+I35</f>
        <v>35837426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Mai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9940.5</v>
      </c>
      <c r="E11" s="459">
        <v>9148.08</v>
      </c>
      <c r="F11" s="462">
        <f t="shared" si="0"/>
        <v>8.6621454993834845</v>
      </c>
      <c r="G11" s="460">
        <v>48332.45</v>
      </c>
      <c r="H11" s="459">
        <v>38404.639999999999</v>
      </c>
      <c r="I11" s="462">
        <f t="shared" si="1"/>
        <v>25.850548267084392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79271</v>
      </c>
      <c r="E12" s="459">
        <v>94792</v>
      </c>
      <c r="F12" s="462">
        <f t="shared" si="0"/>
        <v>-16.37374461979914</v>
      </c>
      <c r="G12" s="460">
        <v>383713</v>
      </c>
      <c r="H12" s="459">
        <v>414468</v>
      </c>
      <c r="I12" s="462">
        <f t="shared" si="1"/>
        <v>-7.4203557331325953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261618</v>
      </c>
      <c r="E14" s="459">
        <v>185776</v>
      </c>
      <c r="F14" s="462">
        <f t="shared" si="0"/>
        <v>40.824433726638517</v>
      </c>
      <c r="G14" s="460">
        <v>1165881</v>
      </c>
      <c r="H14" s="459">
        <v>866765</v>
      </c>
      <c r="I14" s="462">
        <f t="shared" si="1"/>
        <v>34.509469117927011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27915</v>
      </c>
      <c r="F10" s="299"/>
      <c r="G10" s="299"/>
      <c r="H10" s="93">
        <v>18291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1306</v>
      </c>
      <c r="F11" s="91">
        <v>7974</v>
      </c>
      <c r="G11" s="91">
        <v>19929</v>
      </c>
      <c r="H11" s="93">
        <v>666</v>
      </c>
    </row>
    <row r="12" spans="2:8" x14ac:dyDescent="0.2">
      <c r="B12" s="32" t="s">
        <v>26</v>
      </c>
      <c r="C12" s="104" t="s">
        <v>228</v>
      </c>
      <c r="D12" s="294"/>
      <c r="E12" s="300">
        <v>1518</v>
      </c>
      <c r="F12" s="93"/>
      <c r="G12" s="93"/>
      <c r="H12" s="93">
        <v>238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10575</v>
      </c>
      <c r="F13" s="300">
        <v>3689</v>
      </c>
      <c r="G13" s="300">
        <v>6826</v>
      </c>
      <c r="H13" s="300">
        <v>6873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12167</v>
      </c>
      <c r="F14" s="300">
        <v>5184</v>
      </c>
      <c r="G14" s="300">
        <v>11876</v>
      </c>
      <c r="H14" s="300">
        <v>3864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2819</v>
      </c>
      <c r="F15" s="300">
        <v>23</v>
      </c>
      <c r="G15" s="300">
        <v>1382</v>
      </c>
      <c r="H15" s="300">
        <v>1042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1403</v>
      </c>
      <c r="F16" s="300">
        <v>2497</v>
      </c>
      <c r="G16" s="300">
        <v>2125</v>
      </c>
      <c r="H16" s="300">
        <v>1417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1484</v>
      </c>
      <c r="F17" s="301" t="s">
        <v>239</v>
      </c>
      <c r="G17" s="302"/>
      <c r="H17" s="300">
        <v>2349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30384</v>
      </c>
      <c r="F18" s="300">
        <v>1708</v>
      </c>
      <c r="G18" s="300">
        <v>27136</v>
      </c>
      <c r="H18" s="300">
        <v>6280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8390</v>
      </c>
      <c r="F19" s="300">
        <v>319</v>
      </c>
      <c r="G19" s="300">
        <v>4187</v>
      </c>
      <c r="H19" s="300">
        <v>3640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2999</v>
      </c>
      <c r="F21" s="91">
        <v>1206</v>
      </c>
      <c r="G21" s="91">
        <v>2696</v>
      </c>
      <c r="H21" s="91">
        <v>2077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42376</v>
      </c>
      <c r="F23" s="299">
        <v>21771</v>
      </c>
      <c r="G23" s="299">
        <v>10374</v>
      </c>
      <c r="H23" s="299">
        <v>1436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10291</v>
      </c>
      <c r="F24" s="301" t="s">
        <v>250</v>
      </c>
      <c r="G24" s="302"/>
      <c r="H24" s="299">
        <v>-170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153627</v>
      </c>
      <c r="F25" s="75">
        <f>SUM(F10:F24)</f>
        <v>44371</v>
      </c>
      <c r="G25" s="75">
        <f>SUM(G10:G24)</f>
        <v>86531</v>
      </c>
      <c r="H25" s="75">
        <f>SUM(H10:H24)</f>
        <v>48003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77636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75991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18291</v>
      </c>
      <c r="F10" s="91">
        <v>24303</v>
      </c>
      <c r="G10" s="375">
        <f t="shared" ref="G10:G25" si="0">IF(AND(F10&gt; 0,E10&gt;0,E10&lt;=F10*6),E10/F10*100-100,"-")</f>
        <v>-24.737686705345013</v>
      </c>
      <c r="H10" s="91">
        <v>115961</v>
      </c>
      <c r="I10" s="283">
        <v>93235</v>
      </c>
      <c r="J10" s="375">
        <f>IF(AND(I10&gt; 0,H10&gt;0,H10&lt;=I10*6),H10/I10*100-100,"-")</f>
        <v>24.37496648254411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666</v>
      </c>
      <c r="F11" s="285">
        <v>735</v>
      </c>
      <c r="G11" s="375">
        <f t="shared" si="0"/>
        <v>-9.3877551020408134</v>
      </c>
      <c r="H11" s="300">
        <v>4545</v>
      </c>
      <c r="I11" s="285">
        <v>3115</v>
      </c>
      <c r="J11" s="375">
        <f>IF(AND(I11&gt; 0,H11&gt;0,H11&lt;=I11*6),H11/I11*100-100,"-")</f>
        <v>45.906902086677349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238</v>
      </c>
      <c r="F12" s="282">
        <v>393</v>
      </c>
      <c r="G12" s="375">
        <f t="shared" si="0"/>
        <v>-39.440203562340969</v>
      </c>
      <c r="H12" s="93">
        <v>818</v>
      </c>
      <c r="I12" s="282">
        <v>187</v>
      </c>
      <c r="J12" s="375">
        <f>IF(AND(I12&gt; 0,H12&gt;0,H12&lt;=I12*6),H12/I12*100-100,"-")</f>
        <v>337.43315508021385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2875</v>
      </c>
      <c r="F14" s="282">
        <v>4643</v>
      </c>
      <c r="G14" s="375">
        <f t="shared" si="0"/>
        <v>-38.078828343743268</v>
      </c>
      <c r="H14" s="93">
        <v>18329</v>
      </c>
      <c r="I14" s="282">
        <v>19651</v>
      </c>
      <c r="J14" s="375">
        <f t="shared" ref="J14:J23" si="1">IF(AND(I14&gt; 0,H14&gt;0,H14&lt;=I14*6),H14/I14*100-100,"-")</f>
        <v>-6.7273930079894058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2353</v>
      </c>
      <c r="F15" s="282">
        <v>5031</v>
      </c>
      <c r="G15" s="375">
        <f t="shared" si="0"/>
        <v>-53.229974160206716</v>
      </c>
      <c r="H15" s="93">
        <v>18774</v>
      </c>
      <c r="I15" s="282">
        <v>23179</v>
      </c>
      <c r="J15" s="375">
        <f t="shared" si="1"/>
        <v>-19.004271107467957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1645</v>
      </c>
      <c r="F16" s="282">
        <v>2622</v>
      </c>
      <c r="G16" s="375">
        <f t="shared" si="0"/>
        <v>-37.261632341723875</v>
      </c>
      <c r="H16" s="93">
        <v>10584</v>
      </c>
      <c r="I16" s="282">
        <v>10178</v>
      </c>
      <c r="J16" s="375">
        <f t="shared" si="1"/>
        <v>3.9889958734525379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3864</v>
      </c>
      <c r="F17" s="282">
        <v>3959</v>
      </c>
      <c r="G17" s="375">
        <f t="shared" si="0"/>
        <v>-2.3995958575397793</v>
      </c>
      <c r="H17" s="93">
        <v>7857</v>
      </c>
      <c r="I17" s="282">
        <v>30737</v>
      </c>
      <c r="J17" s="375">
        <f t="shared" si="1"/>
        <v>-74.437973777531965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1042</v>
      </c>
      <c r="F18" s="282">
        <v>1130</v>
      </c>
      <c r="G18" s="375">
        <f t="shared" si="0"/>
        <v>-7.7876106194690351</v>
      </c>
      <c r="H18" s="93">
        <v>4989</v>
      </c>
      <c r="I18" s="282">
        <v>5320</v>
      </c>
      <c r="J18" s="375">
        <f t="shared" si="1"/>
        <v>-6.2218045112781937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1417</v>
      </c>
      <c r="F19" s="282">
        <v>2620</v>
      </c>
      <c r="G19" s="375">
        <f t="shared" si="0"/>
        <v>-45.916030534351151</v>
      </c>
      <c r="H19" s="93">
        <v>11735</v>
      </c>
      <c r="I19" s="282">
        <v>13126</v>
      </c>
      <c r="J19" s="375">
        <f t="shared" si="1"/>
        <v>-10.597287825689477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2349</v>
      </c>
      <c r="F20" s="282">
        <v>4363</v>
      </c>
      <c r="G20" s="375">
        <f t="shared" si="0"/>
        <v>-46.160898464359391</v>
      </c>
      <c r="H20" s="93">
        <v>24162</v>
      </c>
      <c r="I20" s="282">
        <v>25768</v>
      </c>
      <c r="J20" s="375">
        <f t="shared" si="1"/>
        <v>-6.2325364793542377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6280</v>
      </c>
      <c r="F21" s="283">
        <v>10884</v>
      </c>
      <c r="G21" s="375">
        <f t="shared" si="0"/>
        <v>-42.300624770305042</v>
      </c>
      <c r="H21" s="91">
        <v>48896</v>
      </c>
      <c r="I21" s="283">
        <v>58497</v>
      </c>
      <c r="J21" s="375">
        <f t="shared" si="1"/>
        <v>-16.41280749440142</v>
      </c>
    </row>
    <row r="22" spans="2:10" s="9" customFormat="1" x14ac:dyDescent="0.2">
      <c r="B22" s="32"/>
      <c r="C22" s="89"/>
      <c r="D22" s="20" t="s">
        <v>266</v>
      </c>
      <c r="E22" s="300">
        <v>884</v>
      </c>
      <c r="F22" s="285">
        <v>2093</v>
      </c>
      <c r="G22" s="375">
        <f t="shared" si="0"/>
        <v>-57.763975155279503</v>
      </c>
      <c r="H22" s="300">
        <v>7081</v>
      </c>
      <c r="I22" s="285">
        <v>11170</v>
      </c>
      <c r="J22" s="375">
        <f t="shared" si="1"/>
        <v>-36.60698299015219</v>
      </c>
    </row>
    <row r="23" spans="2:10" s="9" customFormat="1" x14ac:dyDescent="0.2">
      <c r="B23" s="32"/>
      <c r="C23" s="89"/>
      <c r="D23" s="20" t="s">
        <v>267</v>
      </c>
      <c r="E23" s="300">
        <v>2712</v>
      </c>
      <c r="F23" s="285">
        <v>3718</v>
      </c>
      <c r="G23" s="375">
        <f t="shared" si="0"/>
        <v>-27.057557826788596</v>
      </c>
      <c r="H23" s="300">
        <v>18807</v>
      </c>
      <c r="I23" s="285">
        <v>19173</v>
      </c>
      <c r="J23" s="375">
        <f t="shared" si="1"/>
        <v>-1.9089344390549172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155</v>
      </c>
      <c r="F25" s="282">
        <v>312</v>
      </c>
      <c r="G25" s="375">
        <f t="shared" si="0"/>
        <v>-50.320512820512818</v>
      </c>
      <c r="H25" s="93">
        <v>1035</v>
      </c>
      <c r="I25" s="282">
        <v>1190</v>
      </c>
      <c r="J25" s="375">
        <f t="shared" ref="J25:J33" si="2">IF(AND(I25&gt; 0,H25&gt;0,H25&lt;=I25*6),H25/I25*100-100,"-")</f>
        <v>-13.025210084033617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1603</v>
      </c>
      <c r="F26" s="282">
        <v>2664</v>
      </c>
      <c r="G26" s="375">
        <f t="shared" ref="G26:G33" si="3">IF(AND(F26&gt; 0,E26&gt;0,E26&lt;=F26*6),E26/F26*100-100,"-")</f>
        <v>-39.827327327327325</v>
      </c>
      <c r="H26" s="93">
        <v>11561</v>
      </c>
      <c r="I26" s="282">
        <v>13756</v>
      </c>
      <c r="J26" s="375">
        <f t="shared" si="2"/>
        <v>-15.956673451584763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1600</v>
      </c>
      <c r="F27" s="282">
        <v>3678</v>
      </c>
      <c r="G27" s="375">
        <f t="shared" si="3"/>
        <v>-56.498096791734639</v>
      </c>
      <c r="H27" s="93">
        <v>12835</v>
      </c>
      <c r="I27" s="282">
        <v>17287</v>
      </c>
      <c r="J27" s="375">
        <f t="shared" si="2"/>
        <v>-25.753456354486019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282</v>
      </c>
      <c r="F28" s="282">
        <v>580</v>
      </c>
      <c r="G28" s="375">
        <f t="shared" si="3"/>
        <v>-51.379310344827587</v>
      </c>
      <c r="H28" s="93">
        <v>2254</v>
      </c>
      <c r="I28" s="282">
        <v>2788</v>
      </c>
      <c r="J28" s="375">
        <f t="shared" si="2"/>
        <v>-19.153515064562413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2077</v>
      </c>
      <c r="F29" s="283">
        <v>3001</v>
      </c>
      <c r="G29" s="375">
        <f t="shared" si="3"/>
        <v>-30.789736754415202</v>
      </c>
      <c r="H29" s="91">
        <v>13586</v>
      </c>
      <c r="I29" s="283">
        <v>13699</v>
      </c>
      <c r="J29" s="375">
        <f t="shared" si="2"/>
        <v>-0.8248777283013311</v>
      </c>
    </row>
    <row r="30" spans="2:10" s="9" customFormat="1" x14ac:dyDescent="0.2">
      <c r="B30" s="191"/>
      <c r="C30" s="89"/>
      <c r="D30" s="20" t="s">
        <v>274</v>
      </c>
      <c r="E30" s="300">
        <v>523</v>
      </c>
      <c r="F30" s="285">
        <v>780</v>
      </c>
      <c r="G30" s="375">
        <f t="shared" si="3"/>
        <v>-32.948717948717956</v>
      </c>
      <c r="H30" s="300">
        <v>3730</v>
      </c>
      <c r="I30" s="285">
        <v>3533</v>
      </c>
      <c r="J30" s="375">
        <f t="shared" si="2"/>
        <v>5.5759977356354398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1436</v>
      </c>
      <c r="F31" s="285">
        <v>11246</v>
      </c>
      <c r="G31" s="375">
        <f t="shared" si="3"/>
        <v>-87.231015472167883</v>
      </c>
      <c r="H31" s="300">
        <v>12925</v>
      </c>
      <c r="I31" s="285">
        <v>56423</v>
      </c>
      <c r="J31" s="375">
        <f t="shared" si="2"/>
        <v>-77.09267497297202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-170</v>
      </c>
      <c r="F32" s="283">
        <v>823</v>
      </c>
      <c r="G32" s="375" t="str">
        <f t="shared" si="3"/>
        <v>-</v>
      </c>
      <c r="H32" s="91">
        <v>3708</v>
      </c>
      <c r="I32" s="283">
        <v>2674</v>
      </c>
      <c r="J32" s="375">
        <f t="shared" si="2"/>
        <v>38.668661181750196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48003</v>
      </c>
      <c r="F33" s="75">
        <f>F10+F11+F12+F14+F15+F16+F17+F18+F19+F20+F21+F25+F26+F27+F28+F29+F31+F32</f>
        <v>82987</v>
      </c>
      <c r="G33" s="374">
        <f t="shared" si="3"/>
        <v>-42.156000337402247</v>
      </c>
      <c r="H33" s="75">
        <f>H10+H11+H12+H14+H15+H16+H17+H18+H19+H20+H21+H25+H26+H27+H28+H29+H31+H32</f>
        <v>324554</v>
      </c>
      <c r="I33" s="75">
        <f>I10+I11+I12+I14+I15+I16+I17+I18+I19+I20+I21+I25+I26+I27+I28+I29+I31+I32</f>
        <v>390810</v>
      </c>
      <c r="J33" s="374">
        <f t="shared" si="2"/>
        <v>-16.953506819170443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202606</v>
      </c>
      <c r="F10" s="336"/>
      <c r="G10" s="336"/>
      <c r="H10" s="337">
        <v>115961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8445</v>
      </c>
      <c r="F11" s="335">
        <v>51720</v>
      </c>
      <c r="G11" s="335">
        <v>133434</v>
      </c>
      <c r="H11" s="337">
        <v>4545</v>
      </c>
    </row>
    <row r="12" spans="2:8" x14ac:dyDescent="0.2">
      <c r="B12" s="328" t="s">
        <v>26</v>
      </c>
      <c r="C12" s="322" t="s">
        <v>228</v>
      </c>
      <c r="D12" s="339"/>
      <c r="E12" s="338">
        <v>7844</v>
      </c>
      <c r="F12" s="337"/>
      <c r="G12" s="337"/>
      <c r="H12" s="337">
        <v>818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79573</v>
      </c>
      <c r="F13" s="338">
        <v>21500</v>
      </c>
      <c r="G13" s="338">
        <v>42353</v>
      </c>
      <c r="H13" s="338">
        <v>47687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84515</v>
      </c>
      <c r="F14" s="338">
        <v>27368</v>
      </c>
      <c r="G14" s="338">
        <v>89828</v>
      </c>
      <c r="H14" s="338">
        <v>7857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14937</v>
      </c>
      <c r="F15" s="338">
        <v>80</v>
      </c>
      <c r="G15" s="338">
        <v>6214</v>
      </c>
      <c r="H15" s="338">
        <v>4989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12266</v>
      </c>
      <c r="F16" s="338">
        <v>15143</v>
      </c>
      <c r="G16" s="338">
        <v>12105</v>
      </c>
      <c r="H16" s="338">
        <v>11735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18545</v>
      </c>
      <c r="F17" s="341" t="s">
        <v>239</v>
      </c>
      <c r="G17" s="342"/>
      <c r="H17" s="338">
        <v>24162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169575</v>
      </c>
      <c r="F18" s="338">
        <v>11321</v>
      </c>
      <c r="G18" s="338">
        <v>160675</v>
      </c>
      <c r="H18" s="338">
        <v>48896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64708</v>
      </c>
      <c r="F19" s="338">
        <v>3024</v>
      </c>
      <c r="G19" s="338">
        <v>31622</v>
      </c>
      <c r="H19" s="338">
        <v>27685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22347</v>
      </c>
      <c r="F21" s="335">
        <v>8730</v>
      </c>
      <c r="G21" s="335">
        <v>15973</v>
      </c>
      <c r="H21" s="335">
        <v>13586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175153</v>
      </c>
      <c r="F23" s="336">
        <v>194084</v>
      </c>
      <c r="G23" s="336">
        <v>89676</v>
      </c>
      <c r="H23" s="336">
        <v>12925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46676</v>
      </c>
      <c r="F24" s="341" t="s">
        <v>250</v>
      </c>
      <c r="G24" s="342"/>
      <c r="H24" s="336">
        <v>3708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907190</v>
      </c>
      <c r="F25" s="349">
        <f>SUM(F10:F24)</f>
        <v>332970</v>
      </c>
      <c r="G25" s="349">
        <f>SUM(G10:G24)</f>
        <v>581880</v>
      </c>
      <c r="H25" s="349">
        <f>SUM(H10:H24)</f>
        <v>324554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504120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403070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Mai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880</v>
      </c>
      <c r="G11" s="44">
        <v>447</v>
      </c>
      <c r="H11" s="355">
        <f>IF(AND(G11&gt; 0,F11&gt;0,F11&lt;=G11*6),F11/G11*100-100,"-")</f>
        <v>96.86800894854585</v>
      </c>
      <c r="I11" s="360">
        <v>4090</v>
      </c>
      <c r="J11" s="44">
        <v>3726</v>
      </c>
      <c r="K11" s="355">
        <f t="shared" ref="K11:K23" si="0">IF(AND(J11&gt; 0,I11&gt;0,I11&lt;=J11*6),I11/J11*100-100,"-")</f>
        <v>9.7691894793344005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83347</v>
      </c>
      <c r="G12" s="44">
        <v>88153</v>
      </c>
      <c r="H12" s="355">
        <f>IF(AND(G12&gt; 0,F12&gt;0,F12&lt;=G12*6),F12/G12*100-100,"-")</f>
        <v>-5.4518847912152779</v>
      </c>
      <c r="I12" s="360">
        <v>413922</v>
      </c>
      <c r="J12" s="44">
        <v>434270</v>
      </c>
      <c r="K12" s="355">
        <f t="shared" si="0"/>
        <v>-4.6855642802864566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7422</v>
      </c>
      <c r="G13" s="44">
        <v>8989</v>
      </c>
      <c r="H13" s="355">
        <f t="shared" ref="H13:H23" si="1">IF(AND(G13&gt; 0,F13&gt;0,F13&lt;=G13*6),F13/G13*100-100,"-")</f>
        <v>-17.432417399043274</v>
      </c>
      <c r="I13" s="360">
        <v>35220</v>
      </c>
      <c r="J13" s="44">
        <v>43341</v>
      </c>
      <c r="K13" s="355">
        <f t="shared" si="0"/>
        <v>-18.737454142728595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10086</v>
      </c>
      <c r="G14" s="44">
        <v>13272</v>
      </c>
      <c r="H14" s="355">
        <f t="shared" si="1"/>
        <v>-24.005424954792048</v>
      </c>
      <c r="I14" s="360">
        <v>56621</v>
      </c>
      <c r="J14" s="44">
        <v>66990</v>
      </c>
      <c r="K14" s="355">
        <f t="shared" si="0"/>
        <v>-15.478429616360657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33721</v>
      </c>
      <c r="G15" s="44">
        <v>37449</v>
      </c>
      <c r="H15" s="355">
        <f t="shared" si="1"/>
        <v>-9.9548719591978454</v>
      </c>
      <c r="I15" s="360">
        <v>166681</v>
      </c>
      <c r="J15" s="44">
        <v>183999</v>
      </c>
      <c r="K15" s="355">
        <f t="shared" si="0"/>
        <v>-9.4120076739547471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14442</v>
      </c>
      <c r="G17" s="44">
        <v>11063</v>
      </c>
      <c r="H17" s="355">
        <f t="shared" si="1"/>
        <v>30.543252282382724</v>
      </c>
      <c r="I17" s="360">
        <v>72439</v>
      </c>
      <c r="J17" s="44">
        <v>54826</v>
      </c>
      <c r="K17" s="355">
        <f t="shared" si="0"/>
        <v>32.125269032940565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3399</v>
      </c>
      <c r="G18" s="44">
        <v>3839</v>
      </c>
      <c r="H18" s="355">
        <f t="shared" si="1"/>
        <v>-11.46131805157593</v>
      </c>
      <c r="I18" s="360">
        <v>16291</v>
      </c>
      <c r="J18" s="44">
        <v>18852</v>
      </c>
      <c r="K18" s="355">
        <f t="shared" si="0"/>
        <v>-13.584765542117552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153297</v>
      </c>
      <c r="G19" s="50">
        <f>SUM(G11:G18)</f>
        <v>163212</v>
      </c>
      <c r="H19" s="384">
        <f t="shared" si="1"/>
        <v>-6.0749209616939908</v>
      </c>
      <c r="I19" s="50">
        <f>SUM(I11:I18)</f>
        <v>765264</v>
      </c>
      <c r="J19" s="50">
        <f>SUM(J11:J18)</f>
        <v>806004</v>
      </c>
      <c r="K19" s="384">
        <f t="shared" si="0"/>
        <v>-5.0545654860273572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776</v>
      </c>
      <c r="G21" s="57">
        <v>1027</v>
      </c>
      <c r="H21" s="355">
        <f t="shared" si="1"/>
        <v>-24.440116845180142</v>
      </c>
      <c r="I21" s="56">
        <v>3936</v>
      </c>
      <c r="J21" s="57">
        <v>4982</v>
      </c>
      <c r="K21" s="355">
        <f t="shared" si="0"/>
        <v>-20.995584102769968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148402</v>
      </c>
      <c r="G23" s="45">
        <v>159916</v>
      </c>
      <c r="H23" s="355">
        <f t="shared" si="1"/>
        <v>-7.2000300157582728</v>
      </c>
      <c r="I23" s="44">
        <v>767339</v>
      </c>
      <c r="J23" s="45">
        <v>800130</v>
      </c>
      <c r="K23" s="355">
        <f t="shared" si="0"/>
        <v>-4.0982090410308274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2091043</v>
      </c>
      <c r="G11" s="45">
        <v>1351545</v>
      </c>
      <c r="H11" s="355">
        <f t="shared" ref="H11:H26" si="0">IF(AND(G11&gt; 0,F11&gt;0,F11&lt;=G11*6),F11/G11*100-100,"-")</f>
        <v>54.715011338875144</v>
      </c>
      <c r="I11" s="44">
        <v>12685030</v>
      </c>
      <c r="J11" s="45">
        <v>10908189</v>
      </c>
      <c r="K11" s="355">
        <f t="shared" ref="K11:K26" si="1">IF(AND(J11&gt; 0,I11&gt;0,I11&lt;=J11*6),I11/J11*100-100,"-")</f>
        <v>16.28905586436025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713596</v>
      </c>
      <c r="G12" s="45">
        <v>947418</v>
      </c>
      <c r="H12" s="355">
        <f t="shared" si="0"/>
        <v>-24.679919528655773</v>
      </c>
      <c r="I12" s="44">
        <v>4353497</v>
      </c>
      <c r="J12" s="45">
        <v>3948800</v>
      </c>
      <c r="K12" s="355">
        <f t="shared" si="1"/>
        <v>10.248607171799023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767844</v>
      </c>
      <c r="G13" s="45">
        <v>1147695</v>
      </c>
      <c r="H13" s="355">
        <f t="shared" si="0"/>
        <v>-33.096859357233413</v>
      </c>
      <c r="I13" s="44">
        <v>3180707</v>
      </c>
      <c r="J13" s="45">
        <v>4614602</v>
      </c>
      <c r="K13" s="355">
        <f t="shared" si="1"/>
        <v>-31.072993944006441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789270</v>
      </c>
      <c r="G15" s="45">
        <v>557638</v>
      </c>
      <c r="H15" s="355">
        <f t="shared" si="0"/>
        <v>41.538058740616663</v>
      </c>
      <c r="I15" s="44">
        <v>3281662</v>
      </c>
      <c r="J15" s="45">
        <v>2585911</v>
      </c>
      <c r="K15" s="355">
        <f t="shared" si="1"/>
        <v>26.90545034225849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774044</v>
      </c>
      <c r="G16" s="45">
        <v>316212</v>
      </c>
      <c r="H16" s="355">
        <f t="shared" si="0"/>
        <v>144.78640911793352</v>
      </c>
      <c r="I16" s="44">
        <v>3367609</v>
      </c>
      <c r="J16" s="45">
        <v>1933249</v>
      </c>
      <c r="K16" s="355">
        <f t="shared" si="1"/>
        <v>74.194270888023226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497235</v>
      </c>
      <c r="G17" s="45">
        <v>458878</v>
      </c>
      <c r="H17" s="355">
        <f t="shared" si="0"/>
        <v>8.3588666268594238</v>
      </c>
      <c r="I17" s="44">
        <v>2628664</v>
      </c>
      <c r="J17" s="45">
        <v>1888110</v>
      </c>
      <c r="K17" s="355">
        <f t="shared" si="1"/>
        <v>39.221973296047366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1531434</v>
      </c>
      <c r="G21" s="45">
        <v>1927811</v>
      </c>
      <c r="H21" s="355">
        <f t="shared" si="0"/>
        <v>-20.560988603135883</v>
      </c>
      <c r="I21" s="44">
        <v>5489658</v>
      </c>
      <c r="J21" s="45">
        <v>8963627</v>
      </c>
      <c r="K21" s="355">
        <f t="shared" si="1"/>
        <v>-38.756286936080677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7164466</v>
      </c>
      <c r="G30" s="75">
        <v>6707197</v>
      </c>
      <c r="H30" s="357">
        <f t="shared" si="2"/>
        <v>6.8175871381144617</v>
      </c>
      <c r="I30" s="75">
        <v>34986827</v>
      </c>
      <c r="J30" s="75">
        <v>34842488</v>
      </c>
      <c r="K30" s="357">
        <f t="shared" si="3"/>
        <v>0.41426146146623921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148402</v>
      </c>
      <c r="G32" s="80">
        <v>159916</v>
      </c>
      <c r="H32" s="355">
        <f t="shared" si="2"/>
        <v>-7.2000300157582728</v>
      </c>
      <c r="I32" s="80">
        <v>767339</v>
      </c>
      <c r="J32" s="80">
        <v>800130</v>
      </c>
      <c r="K32" s="355">
        <f t="shared" si="3"/>
        <v>-4.0982090410308274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105961</v>
      </c>
      <c r="H33" s="355" t="str">
        <f t="shared" si="2"/>
        <v>-</v>
      </c>
      <c r="I33" s="80">
        <v>0</v>
      </c>
      <c r="J33" s="80">
        <v>105961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7312868</v>
      </c>
      <c r="G34" s="75">
        <f>G30+G31+G32-G33</f>
        <v>6761152</v>
      </c>
      <c r="H34" s="357">
        <f t="shared" si="2"/>
        <v>8.1600886949442923</v>
      </c>
      <c r="I34" s="75">
        <f>I30+I31+I32-I33</f>
        <v>35754166</v>
      </c>
      <c r="J34" s="75">
        <f>J30+J31+J32-J33</f>
        <v>35536657</v>
      </c>
      <c r="K34" s="357">
        <f t="shared" si="3"/>
        <v>0.61206939077021616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260</v>
      </c>
      <c r="G35" s="80">
        <f>G36-G34</f>
        <v>299</v>
      </c>
      <c r="H35" s="382" t="s">
        <v>49</v>
      </c>
      <c r="I35" s="80">
        <f>I36-I34</f>
        <v>31889</v>
      </c>
      <c r="J35" s="80">
        <f>J36-J34</f>
        <v>3733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7313128</v>
      </c>
      <c r="G36" s="75">
        <v>6761451</v>
      </c>
      <c r="H36" s="357">
        <f t="shared" si="2"/>
        <v>8.1591510461290113</v>
      </c>
      <c r="I36" s="75">
        <v>35786055</v>
      </c>
      <c r="J36" s="75">
        <v>35540390</v>
      </c>
      <c r="K36" s="357">
        <f t="shared" si="3"/>
        <v>0.69122764269047821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190.97</v>
      </c>
      <c r="G11" s="377">
        <v>464.94</v>
      </c>
      <c r="H11" s="355">
        <f>IF(AND(G11&lt;&gt;"-",F11&lt;&gt;"-"),IF((F11&lt;=G11*6),F11/G11*100-100,"-"),"-")</f>
        <v>-58.925882909622743</v>
      </c>
      <c r="I11" s="377">
        <v>255.02</v>
      </c>
      <c r="J11" s="377">
        <v>424.61</v>
      </c>
      <c r="K11" s="355">
        <f>IF(AND(J11&lt;&gt;"-",I11&lt;&gt;"-"),IF((I11&lt;=J11*6),I11/J11*100-100,"-"),"-")</f>
        <v>-39.940180400838422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190.71</v>
      </c>
      <c r="G12" s="377">
        <v>480.5</v>
      </c>
      <c r="H12" s="355">
        <f t="shared" ref="H12:H27" si="0">IF(AND(G12&lt;&gt;"-",F12&lt;&gt;"-"),IF((F12&lt;=G12*6),F12/G12*100-100,"-"),"-")</f>
        <v>-60.310093652445367</v>
      </c>
      <c r="I12" s="377">
        <v>304.33</v>
      </c>
      <c r="J12" s="377">
        <v>441.92</v>
      </c>
      <c r="K12" s="355">
        <f t="shared" ref="K12:K27" si="1">IF(AND(J12&lt;&gt;"-",I12&lt;&gt;"-"),IF((I12&lt;=J12*6),I12/J12*100-100,"-"),"-")</f>
        <v>-31.134594496741499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174.98</v>
      </c>
      <c r="G13" s="377">
        <v>488.63</v>
      </c>
      <c r="H13" s="355">
        <f t="shared" si="0"/>
        <v>-64.189673167836617</v>
      </c>
      <c r="I13" s="377">
        <v>290.45</v>
      </c>
      <c r="J13" s="377">
        <v>445.67</v>
      </c>
      <c r="K13" s="355">
        <f t="shared" si="1"/>
        <v>-34.828460520115783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164.57</v>
      </c>
      <c r="G15" s="377">
        <v>497.18</v>
      </c>
      <c r="H15" s="355">
        <f t="shared" si="0"/>
        <v>-66.899312120358829</v>
      </c>
      <c r="I15" s="377">
        <v>324.01</v>
      </c>
      <c r="J15" s="377">
        <v>452.04</v>
      </c>
      <c r="K15" s="355">
        <f t="shared" si="1"/>
        <v>-28.322714803999645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206.64</v>
      </c>
      <c r="G16" s="377">
        <v>475.8</v>
      </c>
      <c r="H16" s="355">
        <f t="shared" si="0"/>
        <v>-56.569987389659524</v>
      </c>
      <c r="I16" s="377">
        <v>306.91000000000003</v>
      </c>
      <c r="J16" s="377">
        <v>450.81</v>
      </c>
      <c r="K16" s="355">
        <f t="shared" si="1"/>
        <v>-31.920321199618456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203.54</v>
      </c>
      <c r="G17" s="377">
        <v>469.08</v>
      </c>
      <c r="H17" s="355">
        <f t="shared" si="0"/>
        <v>-56.608680822034621</v>
      </c>
      <c r="I17" s="377">
        <v>334.83</v>
      </c>
      <c r="J17" s="377">
        <v>446.92</v>
      </c>
      <c r="K17" s="355">
        <f t="shared" si="1"/>
        <v>-25.080551329096934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193.83</v>
      </c>
      <c r="G21" s="377">
        <v>464.17</v>
      </c>
      <c r="H21" s="355">
        <f t="shared" si="0"/>
        <v>-58.2415925199819</v>
      </c>
      <c r="I21" s="377">
        <v>304.24</v>
      </c>
      <c r="J21" s="377">
        <v>434.37</v>
      </c>
      <c r="K21" s="355">
        <f t="shared" si="1"/>
        <v>-29.958330455602365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189.5</v>
      </c>
      <c r="G30" s="378">
        <v>474.45</v>
      </c>
      <c r="H30" s="385">
        <f>IF(AND(G30&lt;&gt;"-",F30&lt;&gt;"-"),IF((F30&lt;=G30*6),F30/G30*100-100,"-"),"-")</f>
        <v>-60.059015702392244</v>
      </c>
      <c r="I30" s="378">
        <v>289.56</v>
      </c>
      <c r="J30" s="378">
        <v>436.57</v>
      </c>
      <c r="K30" s="385">
        <f>IF(AND(J30&lt;&gt;"-",I30&lt;&gt;"-"),IF((I30&lt;=J30*6),I30/J30*100-100,"-"),"-")</f>
        <v>-33.67386673385711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189.5</v>
      </c>
      <c r="G32" s="378">
        <v>474.45</v>
      </c>
      <c r="H32" s="385">
        <f>IF(AND(G32&lt;&gt;"-",F32&lt;&gt;"-"),IF((F32&lt;=G32*6),F32/G32*100-100,"-"),"-")</f>
        <v>-60.059015702392244</v>
      </c>
      <c r="I32" s="378">
        <v>289.56</v>
      </c>
      <c r="J32" s="378">
        <v>436.57</v>
      </c>
      <c r="K32" s="385">
        <f>IF(AND(J32&lt;&gt;"-",I32&lt;&gt;"-"),IF((I32&lt;=J32*6),I32/J32*100-100,"-"),"-")</f>
        <v>-33.67386673385711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7313128</v>
      </c>
      <c r="G11" s="53">
        <v>6761451</v>
      </c>
      <c r="H11" s="94">
        <f>IF(AND(G11&gt; 0,F11&gt;0,F11&lt;=G11*6),F11/G11*100-100,"-")</f>
        <v>8.1591510461290113</v>
      </c>
      <c r="I11" s="361">
        <v>35786055</v>
      </c>
      <c r="J11" s="53">
        <v>35540390</v>
      </c>
      <c r="K11" s="94">
        <f>IF(AND(J11&gt; 0,I11&gt;0,I11&lt;=J11*6),I11/J11*100-100,"-")</f>
        <v>0.69122764269047821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762834</v>
      </c>
      <c r="G14" s="53">
        <v>931557</v>
      </c>
      <c r="H14" s="94">
        <f>IF(AND(G14&gt; 0,F14&gt;0,F14&lt;=G14*6),F14/G14*100-100,"-")</f>
        <v>-18.111935179489819</v>
      </c>
      <c r="I14" s="283">
        <v>4061375</v>
      </c>
      <c r="J14" s="53">
        <v>4770212</v>
      </c>
      <c r="K14" s="94">
        <f>IF(AND(J14&gt; 0,I14&gt;0,I14&lt;=J14*6),I14/J14*100-100,"-")</f>
        <v>-14.859654036340515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450375</v>
      </c>
      <c r="G17" s="53">
        <v>431663</v>
      </c>
      <c r="H17" s="94">
        <f>IF(AND(G17&gt; 0,F17&gt;0,F17&lt;=G17*6),F17/G17*100-100,"-")</f>
        <v>4.3348630760570188</v>
      </c>
      <c r="I17" s="361">
        <v>2186320</v>
      </c>
      <c r="J17" s="53">
        <v>1989257</v>
      </c>
      <c r="K17" s="94">
        <f>IF(AND(J17&gt; 0,I17&gt;0,I17&lt;=J17*6),I17/J17*100-100,"-")</f>
        <v>9.906362023609816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5930</v>
      </c>
      <c r="G20" s="53">
        <v>26431</v>
      </c>
      <c r="H20" s="94">
        <f>IF(AND(G20&gt; 0,F20&gt;0,F20&lt;=G20*6),F20/G20*100-100,"-")</f>
        <v>-77.564223828080657</v>
      </c>
      <c r="I20" s="361">
        <v>62774</v>
      </c>
      <c r="J20" s="53">
        <v>85818</v>
      </c>
      <c r="K20" s="94">
        <f>IF(AND(J20&gt; 0,I20&gt;0,I20&lt;=J20*6),I20/J20*100-100,"-")</f>
        <v>-26.852175534270202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-5013</v>
      </c>
      <c r="G23" s="53">
        <v>-113146</v>
      </c>
      <c r="H23" s="383" t="s">
        <v>49</v>
      </c>
      <c r="I23" s="361">
        <v>359683</v>
      </c>
      <c r="J23" s="53">
        <v>519002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8525420</v>
      </c>
      <c r="G26" s="365">
        <f>G11+G14+G17-G20-G23</f>
        <v>8211386</v>
      </c>
      <c r="H26" s="366">
        <f>IF(AND(G26&gt; 0,F26&gt;0,F26&lt;=G26*6),F26/G26*100-100,"-")</f>
        <v>3.8243726454949325</v>
      </c>
      <c r="I26" s="365">
        <f>I11+I14+I17-I20-I23</f>
        <v>41611293</v>
      </c>
      <c r="J26" s="365">
        <f>J11+J14+J17-J20-J23</f>
        <v>41695039</v>
      </c>
      <c r="K26" s="366">
        <f>IF(AND(J26&gt; 0,I26&gt;0,I26&lt;=J26*6),I26/J26*100-100,"-")</f>
        <v>-0.20085363153155811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26956</v>
      </c>
      <c r="G29" s="361">
        <v>12642</v>
      </c>
      <c r="H29" s="94">
        <f>IF(AND(G29&gt; 0,F29&gt;0,F29&lt;=G29*6),F29/G29*100-100,"-")</f>
        <v>113.22575541844645</v>
      </c>
      <c r="I29" s="53">
        <v>83613</v>
      </c>
      <c r="J29" s="361">
        <v>24501</v>
      </c>
      <c r="K29" s="94">
        <f>IF(AND(J29&gt; 0,I29&gt;0,I29&lt;=J29*6),I29/J29*100-100,"-")</f>
        <v>241.26362189298396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162456</v>
      </c>
      <c r="G32" s="361">
        <v>141971</v>
      </c>
      <c r="H32" s="94">
        <f>IF(AND(G32&gt; 0,F32&gt;0,F32&lt;=G32*6),F32/G32*100-100,"-")</f>
        <v>14.429003106268183</v>
      </c>
      <c r="I32" s="53">
        <v>817098</v>
      </c>
      <c r="J32" s="361">
        <v>733334</v>
      </c>
      <c r="K32" s="94">
        <f>IF(AND(J32&gt; 0,I32&gt;0,I32&lt;=J32*6),I32/J32*100-100,"-")</f>
        <v>11.422353252406126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8336008</v>
      </c>
      <c r="G35" s="365">
        <f>G26-G29-G32</f>
        <v>8056773</v>
      </c>
      <c r="H35" s="366">
        <f>IF(AND(G35&gt; 0,F35&gt;0,F35&lt;=G35*6),F35/G35*100-100,"-")</f>
        <v>3.4658417209967354</v>
      </c>
      <c r="I35" s="365">
        <f>I26-I29-I32</f>
        <v>40710582</v>
      </c>
      <c r="J35" s="365">
        <f>J26-J29-J32</f>
        <v>40937204</v>
      </c>
      <c r="K35" s="366">
        <f>IF(AND(J35&gt; 0,I35&gt;0,I35&lt;=J35*6),I35/J35*100-100,"-")</f>
        <v>-0.55358446072672507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652815</v>
      </c>
      <c r="F12" s="123"/>
      <c r="G12" s="93">
        <v>0</v>
      </c>
      <c r="H12" s="93">
        <v>137463</v>
      </c>
      <c r="I12" s="93">
        <v>20329</v>
      </c>
      <c r="J12" s="93">
        <v>0</v>
      </c>
      <c r="K12" s="93">
        <v>174728</v>
      </c>
      <c r="L12" s="93">
        <v>237057</v>
      </c>
      <c r="M12" s="93">
        <f>E12-G12-H12+I12+J12+K12+L12</f>
        <v>947466</v>
      </c>
    </row>
    <row r="13" spans="2:13" x14ac:dyDescent="0.2">
      <c r="B13" s="89"/>
      <c r="C13" s="17" t="s">
        <v>106</v>
      </c>
      <c r="D13" s="38">
        <v>2</v>
      </c>
      <c r="E13" s="122">
        <v>1435333</v>
      </c>
      <c r="F13" s="123"/>
      <c r="G13" s="93">
        <v>0</v>
      </c>
      <c r="H13" s="93">
        <v>2289</v>
      </c>
      <c r="I13" s="93">
        <v>0</v>
      </c>
      <c r="J13" s="93">
        <v>0</v>
      </c>
      <c r="K13" s="93">
        <v>1527</v>
      </c>
      <c r="L13" s="93">
        <v>70684</v>
      </c>
      <c r="M13" s="93">
        <f t="shared" ref="M13:M19" si="0">E13-G13-H13+I13+J13+K13+L13</f>
        <v>1505255</v>
      </c>
    </row>
    <row r="14" spans="2:13" x14ac:dyDescent="0.2">
      <c r="B14" s="89"/>
      <c r="C14" s="17" t="s">
        <v>107</v>
      </c>
      <c r="D14" s="38">
        <v>3</v>
      </c>
      <c r="E14" s="122">
        <v>162872</v>
      </c>
      <c r="F14" s="123"/>
      <c r="G14" s="93">
        <v>0</v>
      </c>
      <c r="H14" s="93">
        <v>128121</v>
      </c>
      <c r="I14" s="93">
        <v>355504</v>
      </c>
      <c r="J14" s="93">
        <v>0</v>
      </c>
      <c r="K14" s="93">
        <v>1742</v>
      </c>
      <c r="L14" s="93">
        <v>67805</v>
      </c>
      <c r="M14" s="93">
        <f t="shared" si="0"/>
        <v>459802</v>
      </c>
    </row>
    <row r="15" spans="2:13" x14ac:dyDescent="0.2">
      <c r="B15" s="89"/>
      <c r="C15" s="17" t="s">
        <v>108</v>
      </c>
      <c r="D15" s="38">
        <v>4</v>
      </c>
      <c r="E15" s="122">
        <v>2477931</v>
      </c>
      <c r="F15" s="123"/>
      <c r="G15" s="93">
        <v>135</v>
      </c>
      <c r="H15" s="93">
        <v>8718</v>
      </c>
      <c r="I15" s="93">
        <v>0</v>
      </c>
      <c r="J15" s="93">
        <v>0</v>
      </c>
      <c r="K15" s="93">
        <v>518198</v>
      </c>
      <c r="L15" s="93">
        <v>1038875</v>
      </c>
      <c r="M15" s="93">
        <f t="shared" si="0"/>
        <v>4026151</v>
      </c>
    </row>
    <row r="16" spans="2:13" x14ac:dyDescent="0.2">
      <c r="B16" s="89"/>
      <c r="C16" s="17" t="s">
        <v>109</v>
      </c>
      <c r="D16" s="38">
        <v>5</v>
      </c>
      <c r="E16" s="122">
        <v>1393568</v>
      </c>
      <c r="F16" s="123"/>
      <c r="G16" s="93">
        <v>1142</v>
      </c>
      <c r="H16" s="93">
        <v>10331</v>
      </c>
      <c r="I16" s="93">
        <v>0</v>
      </c>
      <c r="J16" s="93">
        <v>1027</v>
      </c>
      <c r="K16" s="93">
        <v>93119</v>
      </c>
      <c r="L16" s="93">
        <v>315938</v>
      </c>
      <c r="M16" s="93">
        <f t="shared" si="0"/>
        <v>1792179</v>
      </c>
    </row>
    <row r="17" spans="2:13" x14ac:dyDescent="0.2">
      <c r="B17" s="89"/>
      <c r="C17" s="17" t="s">
        <v>110</v>
      </c>
      <c r="D17" s="38">
        <v>6</v>
      </c>
      <c r="E17" s="122">
        <v>162899</v>
      </c>
      <c r="F17" s="123"/>
      <c r="G17" s="93">
        <v>0</v>
      </c>
      <c r="H17" s="93">
        <v>159571</v>
      </c>
      <c r="I17" s="93">
        <v>0</v>
      </c>
      <c r="J17" s="93">
        <v>347</v>
      </c>
      <c r="K17" s="93">
        <v>60836</v>
      </c>
      <c r="L17" s="93">
        <v>4264</v>
      </c>
      <c r="M17" s="93">
        <f t="shared" si="0"/>
        <v>68775</v>
      </c>
    </row>
    <row r="18" spans="2:13" x14ac:dyDescent="0.2">
      <c r="B18" s="89"/>
      <c r="C18" s="17" t="s">
        <v>111</v>
      </c>
      <c r="D18" s="38">
        <v>7</v>
      </c>
      <c r="E18" s="122">
        <v>363263</v>
      </c>
      <c r="F18" s="123"/>
      <c r="G18" s="93">
        <v>38583</v>
      </c>
      <c r="H18" s="93">
        <v>10854</v>
      </c>
      <c r="I18" s="93">
        <v>0</v>
      </c>
      <c r="J18" s="93">
        <v>10279</v>
      </c>
      <c r="K18" s="93">
        <v>0</v>
      </c>
      <c r="L18" s="93">
        <v>0</v>
      </c>
      <c r="M18" s="93">
        <f t="shared" si="0"/>
        <v>324105</v>
      </c>
    </row>
    <row r="19" spans="2:13" x14ac:dyDescent="0.2">
      <c r="B19" s="105"/>
      <c r="C19" s="17" t="s">
        <v>112</v>
      </c>
      <c r="D19" s="38">
        <v>8</v>
      </c>
      <c r="E19" s="122">
        <v>161455</v>
      </c>
      <c r="F19" s="123"/>
      <c r="G19" s="93">
        <v>505</v>
      </c>
      <c r="H19" s="93">
        <v>106902</v>
      </c>
      <c r="I19" s="93">
        <v>3640</v>
      </c>
      <c r="J19" s="93">
        <v>2381</v>
      </c>
      <c r="K19" s="93">
        <v>80298</v>
      </c>
      <c r="L19" s="93">
        <v>36702</v>
      </c>
      <c r="M19" s="93">
        <f t="shared" si="0"/>
        <v>177069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252811</v>
      </c>
      <c r="F22" s="123"/>
      <c r="G22" s="93">
        <v>4856</v>
      </c>
      <c r="H22" s="93">
        <v>20340</v>
      </c>
      <c r="I22" s="93">
        <v>528</v>
      </c>
      <c r="J22" s="93">
        <v>0</v>
      </c>
      <c r="K22" s="93">
        <v>25152</v>
      </c>
      <c r="L22" s="93">
        <v>72036</v>
      </c>
      <c r="M22" s="93">
        <f>E22-G22-H22+I22+J22+K22+L22</f>
        <v>325331</v>
      </c>
    </row>
    <row r="23" spans="2:13" x14ac:dyDescent="0.2">
      <c r="B23" s="89"/>
      <c r="C23" s="17" t="s">
        <v>115</v>
      </c>
      <c r="D23" s="38">
        <v>10</v>
      </c>
      <c r="E23" s="122">
        <v>316465</v>
      </c>
      <c r="F23" s="123"/>
      <c r="G23" s="93">
        <v>296962</v>
      </c>
      <c r="H23" s="93">
        <v>9894</v>
      </c>
      <c r="I23" s="93">
        <v>24075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33684</v>
      </c>
    </row>
    <row r="24" spans="2:13" x14ac:dyDescent="0.2">
      <c r="B24" s="89"/>
      <c r="C24" s="17" t="s">
        <v>116</v>
      </c>
      <c r="D24" s="38">
        <v>11</v>
      </c>
      <c r="E24" s="122">
        <v>38142</v>
      </c>
      <c r="F24" s="123"/>
      <c r="G24" s="93">
        <v>0</v>
      </c>
      <c r="H24" s="93">
        <v>20040</v>
      </c>
      <c r="I24" s="93">
        <v>160</v>
      </c>
      <c r="J24" s="93">
        <v>717</v>
      </c>
      <c r="K24" s="93">
        <v>180</v>
      </c>
      <c r="L24" s="93">
        <v>6875</v>
      </c>
      <c r="M24" s="93">
        <f t="shared" si="1"/>
        <v>26034</v>
      </c>
    </row>
    <row r="25" spans="2:13" x14ac:dyDescent="0.2">
      <c r="B25" s="89"/>
      <c r="C25" s="17" t="s">
        <v>117</v>
      </c>
      <c r="D25" s="38">
        <v>12</v>
      </c>
      <c r="E25" s="122">
        <v>3663</v>
      </c>
      <c r="F25" s="123"/>
      <c r="G25" s="93">
        <v>0</v>
      </c>
      <c r="H25" s="93">
        <v>113</v>
      </c>
      <c r="I25" s="93">
        <v>2225</v>
      </c>
      <c r="J25" s="93">
        <v>0</v>
      </c>
      <c r="K25" s="93">
        <v>18</v>
      </c>
      <c r="L25" s="93">
        <v>5230</v>
      </c>
      <c r="M25" s="93">
        <f t="shared" si="1"/>
        <v>11023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242</v>
      </c>
      <c r="M26" s="93">
        <f t="shared" si="1"/>
        <v>242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113458</v>
      </c>
      <c r="F28" s="123"/>
      <c r="G28" s="93">
        <v>0</v>
      </c>
      <c r="H28" s="93">
        <v>3008</v>
      </c>
      <c r="I28" s="93">
        <v>0</v>
      </c>
      <c r="J28" s="93">
        <v>0</v>
      </c>
      <c r="K28" s="93">
        <v>26000</v>
      </c>
      <c r="L28" s="93">
        <v>146646</v>
      </c>
      <c r="M28" s="93">
        <f t="shared" si="1"/>
        <v>283096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107</v>
      </c>
      <c r="I29" s="93">
        <v>0</v>
      </c>
      <c r="J29" s="93">
        <v>0</v>
      </c>
      <c r="K29" s="93">
        <v>0</v>
      </c>
      <c r="L29" s="93">
        <v>1346</v>
      </c>
      <c r="M29" s="93">
        <f t="shared" si="1"/>
        <v>1239</v>
      </c>
    </row>
    <row r="30" spans="2:13" x14ac:dyDescent="0.2">
      <c r="B30" s="89"/>
      <c r="C30" s="17" t="s">
        <v>286</v>
      </c>
      <c r="D30" s="38">
        <v>17</v>
      </c>
      <c r="E30" s="122">
        <v>153627</v>
      </c>
      <c r="F30" s="126"/>
      <c r="G30" s="93">
        <v>0</v>
      </c>
      <c r="H30" s="93">
        <v>77636</v>
      </c>
      <c r="I30" s="93">
        <v>0</v>
      </c>
      <c r="J30" s="93">
        <v>19417</v>
      </c>
      <c r="K30" s="93">
        <v>1530</v>
      </c>
      <c r="L30" s="93">
        <v>42841</v>
      </c>
      <c r="M30" s="93">
        <f t="shared" si="1"/>
        <v>139779</v>
      </c>
    </row>
    <row r="31" spans="2:13" x14ac:dyDescent="0.2">
      <c r="B31" s="89"/>
      <c r="C31" s="17" t="s">
        <v>124</v>
      </c>
      <c r="D31" s="38">
        <v>18</v>
      </c>
      <c r="E31" s="122">
        <v>402447</v>
      </c>
      <c r="F31" s="123"/>
      <c r="G31" s="93">
        <v>0</v>
      </c>
      <c r="H31" s="93">
        <v>19282</v>
      </c>
      <c r="I31" s="93">
        <v>0</v>
      </c>
      <c r="J31" s="93">
        <v>0</v>
      </c>
      <c r="K31" s="93">
        <v>3290</v>
      </c>
      <c r="L31" s="93">
        <v>4975</v>
      </c>
      <c r="M31" s="93">
        <f t="shared" si="1"/>
        <v>391430</v>
      </c>
    </row>
    <row r="32" spans="2:13" x14ac:dyDescent="0.2">
      <c r="B32" s="89"/>
      <c r="C32" s="17" t="s">
        <v>125</v>
      </c>
      <c r="D32" s="38">
        <v>19</v>
      </c>
      <c r="E32" s="122">
        <v>128278</v>
      </c>
      <c r="F32" s="123"/>
      <c r="G32" s="93">
        <v>53639</v>
      </c>
      <c r="H32" s="93">
        <v>0</v>
      </c>
      <c r="I32" s="93">
        <v>0</v>
      </c>
      <c r="J32" s="93">
        <v>0</v>
      </c>
      <c r="K32" s="93">
        <v>95187</v>
      </c>
      <c r="L32" s="93">
        <v>1329</v>
      </c>
      <c r="M32" s="93">
        <f t="shared" si="1"/>
        <v>171155</v>
      </c>
    </row>
    <row r="33" spans="2:13" x14ac:dyDescent="0.2">
      <c r="B33" s="89"/>
      <c r="C33" s="17" t="s">
        <v>126</v>
      </c>
      <c r="D33" s="38">
        <v>20</v>
      </c>
      <c r="E33" s="122">
        <v>21129</v>
      </c>
      <c r="F33" s="123"/>
      <c r="G33" s="93">
        <v>0</v>
      </c>
      <c r="H33" s="93">
        <v>17199</v>
      </c>
      <c r="I33" s="93">
        <v>0</v>
      </c>
      <c r="J33" s="93">
        <v>0</v>
      </c>
      <c r="K33" s="93">
        <v>8968</v>
      </c>
      <c r="L33" s="93">
        <v>15859</v>
      </c>
      <c r="M33" s="93">
        <f t="shared" si="1"/>
        <v>28757</v>
      </c>
    </row>
    <row r="34" spans="2:13" x14ac:dyDescent="0.2">
      <c r="B34" s="89"/>
      <c r="C34" s="17" t="s">
        <v>127</v>
      </c>
      <c r="D34" s="38">
        <v>21</v>
      </c>
      <c r="E34" s="122">
        <v>95852</v>
      </c>
      <c r="F34" s="123"/>
      <c r="G34" s="93">
        <v>44108</v>
      </c>
      <c r="H34" s="93">
        <v>30966</v>
      </c>
      <c r="I34" s="93">
        <v>96615</v>
      </c>
      <c r="J34" s="93">
        <v>0</v>
      </c>
      <c r="K34" s="93">
        <v>0</v>
      </c>
      <c r="L34" s="93">
        <v>8239</v>
      </c>
      <c r="M34" s="93">
        <f t="shared" si="1"/>
        <v>125632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8336008</v>
      </c>
      <c r="F35" s="128"/>
      <c r="G35" s="127">
        <f>SUM(G12:G34)</f>
        <v>439930</v>
      </c>
      <c r="H35" s="127">
        <f t="shared" ref="H35:M35" si="2">SUM(H12:H34)</f>
        <v>762834</v>
      </c>
      <c r="I35" s="127">
        <f t="shared" si="2"/>
        <v>503076</v>
      </c>
      <c r="J35" s="127">
        <f t="shared" si="2"/>
        <v>34168</v>
      </c>
      <c r="K35" s="127">
        <f t="shared" si="2"/>
        <v>1090773</v>
      </c>
      <c r="L35" s="127">
        <f t="shared" si="2"/>
        <v>2076943</v>
      </c>
      <c r="M35" s="129">
        <f t="shared" si="2"/>
        <v>10838204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17049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2368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652815</v>
      </c>
      <c r="F11" s="93">
        <v>568093</v>
      </c>
      <c r="G11" s="355">
        <f t="shared" ref="G11:G18" si="0">IF(AND(F11&gt; 0,E11&gt;0,E11&lt;=F11*6),E11/F11*100-100,"-")</f>
        <v>14.913403263198106</v>
      </c>
      <c r="H11" s="93">
        <v>2871279</v>
      </c>
      <c r="I11" s="93">
        <v>2781038</v>
      </c>
      <c r="J11" s="355">
        <f t="shared" ref="J11:J18" si="1">IF(AND(I11&gt; 0,H11&gt;0,H11&lt;=I11*6),H11/I11*100-100,"-")</f>
        <v>3.2448675638376869</v>
      </c>
    </row>
    <row r="12" spans="2:14" x14ac:dyDescent="0.2">
      <c r="B12" s="89"/>
      <c r="C12" s="17" t="s">
        <v>106</v>
      </c>
      <c r="D12" s="38">
        <v>2</v>
      </c>
      <c r="E12" s="93">
        <v>1435333</v>
      </c>
      <c r="F12" s="93">
        <v>1571201</v>
      </c>
      <c r="G12" s="355">
        <f t="shared" si="0"/>
        <v>-8.6473977549657945</v>
      </c>
      <c r="H12" s="93">
        <v>7294572</v>
      </c>
      <c r="I12" s="93">
        <v>7753693</v>
      </c>
      <c r="J12" s="355">
        <f t="shared" si="1"/>
        <v>-5.9213203308410556</v>
      </c>
    </row>
    <row r="13" spans="2:14" x14ac:dyDescent="0.2">
      <c r="B13" s="89"/>
      <c r="C13" s="17" t="s">
        <v>107</v>
      </c>
      <c r="D13" s="38">
        <v>3</v>
      </c>
      <c r="E13" s="93">
        <v>162872</v>
      </c>
      <c r="F13" s="93">
        <v>178194</v>
      </c>
      <c r="G13" s="355">
        <f t="shared" si="0"/>
        <v>-8.598493776445892</v>
      </c>
      <c r="H13" s="93">
        <v>980733</v>
      </c>
      <c r="I13" s="93">
        <v>867265</v>
      </c>
      <c r="J13" s="355">
        <f t="shared" si="1"/>
        <v>13.083428940404602</v>
      </c>
    </row>
    <row r="14" spans="2:14" x14ac:dyDescent="0.2">
      <c r="B14" s="89"/>
      <c r="C14" s="17" t="s">
        <v>108</v>
      </c>
      <c r="D14" s="38">
        <v>4</v>
      </c>
      <c r="E14" s="93">
        <v>2477931</v>
      </c>
      <c r="F14" s="93">
        <v>2541621</v>
      </c>
      <c r="G14" s="355">
        <f t="shared" si="0"/>
        <v>-2.5058810892733447</v>
      </c>
      <c r="H14" s="93">
        <v>12253874</v>
      </c>
      <c r="I14" s="93">
        <v>12361963</v>
      </c>
      <c r="J14" s="355">
        <f t="shared" si="1"/>
        <v>-0.87436760650392387</v>
      </c>
    </row>
    <row r="15" spans="2:14" x14ac:dyDescent="0.2">
      <c r="B15" s="89"/>
      <c r="C15" s="17" t="s">
        <v>109</v>
      </c>
      <c r="D15" s="38">
        <v>5</v>
      </c>
      <c r="E15" s="93">
        <v>1393568</v>
      </c>
      <c r="F15" s="93">
        <v>735045</v>
      </c>
      <c r="G15" s="355">
        <f t="shared" si="0"/>
        <v>89.589480916134391</v>
      </c>
      <c r="H15" s="93">
        <v>6014609</v>
      </c>
      <c r="I15" s="93">
        <v>4810573</v>
      </c>
      <c r="J15" s="355">
        <f t="shared" si="1"/>
        <v>25.028951852513188</v>
      </c>
    </row>
    <row r="16" spans="2:14" x14ac:dyDescent="0.2">
      <c r="B16" s="89"/>
      <c r="C16" s="17" t="s">
        <v>110</v>
      </c>
      <c r="D16" s="38">
        <v>6</v>
      </c>
      <c r="E16" s="93">
        <v>162899</v>
      </c>
      <c r="F16" s="93">
        <v>138696</v>
      </c>
      <c r="G16" s="355">
        <f t="shared" si="0"/>
        <v>17.450395108726994</v>
      </c>
      <c r="H16" s="93">
        <v>842591</v>
      </c>
      <c r="I16" s="93">
        <v>657767</v>
      </c>
      <c r="J16" s="355">
        <f t="shared" si="1"/>
        <v>28.098703644299576</v>
      </c>
    </row>
    <row r="17" spans="2:10" x14ac:dyDescent="0.2">
      <c r="B17" s="89"/>
      <c r="C17" s="17" t="s">
        <v>111</v>
      </c>
      <c r="D17" s="38">
        <v>7</v>
      </c>
      <c r="E17" s="93">
        <v>363263</v>
      </c>
      <c r="F17" s="93">
        <v>369772</v>
      </c>
      <c r="G17" s="355">
        <f t="shared" si="0"/>
        <v>-1.7602738985104338</v>
      </c>
      <c r="H17" s="93">
        <v>1620095</v>
      </c>
      <c r="I17" s="93">
        <v>1920020</v>
      </c>
      <c r="J17" s="355">
        <f t="shared" si="1"/>
        <v>-15.620931031968425</v>
      </c>
    </row>
    <row r="18" spans="2:10" x14ac:dyDescent="0.2">
      <c r="B18" s="105"/>
      <c r="C18" s="17" t="s">
        <v>112</v>
      </c>
      <c r="D18" s="38">
        <v>8</v>
      </c>
      <c r="E18" s="93">
        <v>161455</v>
      </c>
      <c r="F18" s="93">
        <v>168856</v>
      </c>
      <c r="G18" s="355">
        <f t="shared" si="0"/>
        <v>-4.3830245889989072</v>
      </c>
      <c r="H18" s="93">
        <v>961720</v>
      </c>
      <c r="I18" s="93">
        <v>1159856</v>
      </c>
      <c r="J18" s="355">
        <f t="shared" si="1"/>
        <v>-17.082810279896805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252811</v>
      </c>
      <c r="F21" s="93">
        <v>280603</v>
      </c>
      <c r="G21" s="355">
        <f t="shared" ref="G21:G34" si="2">IF(AND(F21&gt; 0,E21&gt;0,E21&lt;=F21*6),E21/F21*100-100,"-")</f>
        <v>-9.9043844862670767</v>
      </c>
      <c r="H21" s="93">
        <v>1187818</v>
      </c>
      <c r="I21" s="93">
        <v>1310205</v>
      </c>
      <c r="J21" s="355">
        <f t="shared" ref="J21:J34" si="3">IF(AND(I21&gt; 0,H21&gt;0,H21&lt;=I21*6),H21/I21*100-100,"-")</f>
        <v>-9.3410573154582721</v>
      </c>
    </row>
    <row r="22" spans="2:10" x14ac:dyDescent="0.2">
      <c r="B22" s="89"/>
      <c r="C22" s="17" t="s">
        <v>115</v>
      </c>
      <c r="D22" s="38">
        <v>10</v>
      </c>
      <c r="E22" s="93">
        <v>316465</v>
      </c>
      <c r="F22" s="93">
        <v>309341</v>
      </c>
      <c r="G22" s="355">
        <f t="shared" si="2"/>
        <v>2.302960163702835</v>
      </c>
      <c r="H22" s="93">
        <v>1536613</v>
      </c>
      <c r="I22" s="93">
        <v>1592296</v>
      </c>
      <c r="J22" s="355">
        <f t="shared" si="3"/>
        <v>-3.4970256786426575</v>
      </c>
    </row>
    <row r="23" spans="2:10" x14ac:dyDescent="0.2">
      <c r="B23" s="89"/>
      <c r="C23" s="17" t="s">
        <v>116</v>
      </c>
      <c r="D23" s="38">
        <v>11</v>
      </c>
      <c r="E23" s="93">
        <v>38142</v>
      </c>
      <c r="F23" s="93">
        <v>27353</v>
      </c>
      <c r="G23" s="355">
        <f t="shared" si="2"/>
        <v>39.443571089094434</v>
      </c>
      <c r="H23" s="93">
        <v>172455</v>
      </c>
      <c r="I23" s="93">
        <v>149512</v>
      </c>
      <c r="J23" s="355">
        <f t="shared" si="3"/>
        <v>15.345256568034671</v>
      </c>
    </row>
    <row r="24" spans="2:10" x14ac:dyDescent="0.2">
      <c r="B24" s="89"/>
      <c r="C24" s="17" t="s">
        <v>117</v>
      </c>
      <c r="D24" s="38">
        <v>12</v>
      </c>
      <c r="E24" s="93">
        <v>3663</v>
      </c>
      <c r="F24" s="93">
        <v>6366</v>
      </c>
      <c r="G24" s="355">
        <f t="shared" si="2"/>
        <v>-42.459943449575874</v>
      </c>
      <c r="H24" s="93">
        <v>25681</v>
      </c>
      <c r="I24" s="93">
        <v>27931</v>
      </c>
      <c r="J24" s="355">
        <f t="shared" si="3"/>
        <v>-8.055565500698151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113458</v>
      </c>
      <c r="F27" s="93">
        <v>418815</v>
      </c>
      <c r="G27" s="355">
        <f t="shared" si="2"/>
        <v>-72.909757291405512</v>
      </c>
      <c r="H27" s="93">
        <v>1382565</v>
      </c>
      <c r="I27" s="93">
        <v>1971274</v>
      </c>
      <c r="J27" s="355">
        <f t="shared" si="3"/>
        <v>-29.864392266118259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4</v>
      </c>
      <c r="I28" s="93">
        <v>3547</v>
      </c>
      <c r="J28" s="355">
        <f t="shared" si="3"/>
        <v>-99.887228643924445</v>
      </c>
    </row>
    <row r="29" spans="2:10" x14ac:dyDescent="0.2">
      <c r="B29" s="89"/>
      <c r="C29" s="17" t="s">
        <v>122</v>
      </c>
      <c r="D29" s="38">
        <v>17</v>
      </c>
      <c r="E29" s="93">
        <v>153627</v>
      </c>
      <c r="F29" s="93">
        <v>187610</v>
      </c>
      <c r="G29" s="355">
        <f t="shared" si="2"/>
        <v>-18.113639997867921</v>
      </c>
      <c r="H29" s="93">
        <v>907190</v>
      </c>
      <c r="I29" s="93">
        <v>952453</v>
      </c>
      <c r="J29" s="355">
        <f t="shared" si="3"/>
        <v>-4.7522554918720346</v>
      </c>
    </row>
    <row r="30" spans="2:10" x14ac:dyDescent="0.2">
      <c r="B30" s="89"/>
      <c r="C30" s="17" t="s">
        <v>124</v>
      </c>
      <c r="D30" s="38">
        <v>18</v>
      </c>
      <c r="E30" s="93">
        <v>402447</v>
      </c>
      <c r="F30" s="93">
        <v>325415</v>
      </c>
      <c r="G30" s="355">
        <f t="shared" si="2"/>
        <v>23.671926616781661</v>
      </c>
      <c r="H30" s="93">
        <v>1226198</v>
      </c>
      <c r="I30" s="93">
        <v>1282013</v>
      </c>
      <c r="J30" s="355">
        <f t="shared" si="3"/>
        <v>-4.3537000014820393</v>
      </c>
    </row>
    <row r="31" spans="2:10" x14ac:dyDescent="0.2">
      <c r="B31" s="89"/>
      <c r="C31" s="17" t="s">
        <v>125</v>
      </c>
      <c r="D31" s="38">
        <v>19</v>
      </c>
      <c r="E31" s="93">
        <v>128278</v>
      </c>
      <c r="F31" s="93">
        <v>118932</v>
      </c>
      <c r="G31" s="355">
        <f t="shared" si="2"/>
        <v>7.85827195372147</v>
      </c>
      <c r="H31" s="93">
        <v>757508</v>
      </c>
      <c r="I31" s="93">
        <v>681155</v>
      </c>
      <c r="J31" s="355">
        <f t="shared" si="3"/>
        <v>11.209342954246821</v>
      </c>
    </row>
    <row r="32" spans="2:10" x14ac:dyDescent="0.2">
      <c r="B32" s="89"/>
      <c r="C32" s="17" t="s">
        <v>126</v>
      </c>
      <c r="D32" s="38">
        <v>20</v>
      </c>
      <c r="E32" s="93">
        <v>21129</v>
      </c>
      <c r="F32" s="93">
        <v>20688</v>
      </c>
      <c r="G32" s="355">
        <f t="shared" si="2"/>
        <v>2.1316705336426907</v>
      </c>
      <c r="H32" s="93">
        <v>129123</v>
      </c>
      <c r="I32" s="93">
        <v>129947</v>
      </c>
      <c r="J32" s="355">
        <f t="shared" si="3"/>
        <v>-0.63410467344378674</v>
      </c>
    </row>
    <row r="33" spans="2:10" x14ac:dyDescent="0.2">
      <c r="B33" s="105"/>
      <c r="C33" s="17" t="s">
        <v>127</v>
      </c>
      <c r="D33" s="38">
        <v>21</v>
      </c>
      <c r="E33" s="93">
        <v>95852</v>
      </c>
      <c r="F33" s="93">
        <v>90172</v>
      </c>
      <c r="G33" s="355">
        <f t="shared" si="2"/>
        <v>6.299072882934837</v>
      </c>
      <c r="H33" s="93">
        <v>545954</v>
      </c>
      <c r="I33" s="93">
        <v>524696</v>
      </c>
      <c r="J33" s="355">
        <f t="shared" si="3"/>
        <v>4.0514888621220706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8336008</v>
      </c>
      <c r="F34" s="129">
        <f>SUM(F11:F33)</f>
        <v>8056773</v>
      </c>
      <c r="G34" s="357">
        <f t="shared" si="2"/>
        <v>3.4658417209967354</v>
      </c>
      <c r="H34" s="75">
        <f>SUM(H11:H33)</f>
        <v>40710582</v>
      </c>
      <c r="I34" s="75">
        <f>SUM(I11:I33)</f>
        <v>40937204</v>
      </c>
      <c r="J34" s="357">
        <f t="shared" si="3"/>
        <v>-0.55358446072672507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411785</v>
      </c>
      <c r="F11" s="358">
        <v>487848</v>
      </c>
      <c r="G11" s="355">
        <f t="shared" ref="G11:G18" si="0">IF(AND(F11&gt; 0,E11&gt;0,E11&lt;=F11*6),E11/F11*100-100,"-")</f>
        <v>-15.59153670815499</v>
      </c>
      <c r="H11" s="359">
        <v>2891248</v>
      </c>
      <c r="I11" s="359">
        <v>3094170</v>
      </c>
      <c r="J11" s="355">
        <f t="shared" ref="J11:J18" si="1">IF(AND(I11&gt; 0,H11&gt;0,H11&lt;=I11*6),H11/I11*100-100,"-")</f>
        <v>-6.5582046235339391</v>
      </c>
    </row>
    <row r="12" spans="2:14" x14ac:dyDescent="0.2">
      <c r="B12" s="89"/>
      <c r="C12" s="17" t="s">
        <v>106</v>
      </c>
      <c r="D12" s="38">
        <v>2</v>
      </c>
      <c r="E12" s="358">
        <v>72211</v>
      </c>
      <c r="F12" s="358">
        <v>317528</v>
      </c>
      <c r="G12" s="355">
        <f t="shared" si="0"/>
        <v>-77.258383512635106</v>
      </c>
      <c r="H12" s="359">
        <v>464152</v>
      </c>
      <c r="I12" s="359">
        <v>762189</v>
      </c>
      <c r="J12" s="355">
        <f t="shared" si="1"/>
        <v>-39.102768473436377</v>
      </c>
    </row>
    <row r="13" spans="2:14" x14ac:dyDescent="0.2">
      <c r="B13" s="89"/>
      <c r="C13" s="17" t="s">
        <v>107</v>
      </c>
      <c r="D13" s="38">
        <v>3</v>
      </c>
      <c r="E13" s="358">
        <v>69547</v>
      </c>
      <c r="F13" s="358">
        <v>101473</v>
      </c>
      <c r="G13" s="355">
        <f t="shared" si="0"/>
        <v>-31.462556542134351</v>
      </c>
      <c r="H13" s="359">
        <v>267257</v>
      </c>
      <c r="I13" s="359">
        <v>423667</v>
      </c>
      <c r="J13" s="355">
        <f t="shared" si="1"/>
        <v>-36.918145619082907</v>
      </c>
    </row>
    <row r="14" spans="2:14" x14ac:dyDescent="0.2">
      <c r="B14" s="89"/>
      <c r="C14" s="17" t="s">
        <v>108</v>
      </c>
      <c r="D14" s="38">
        <v>4</v>
      </c>
      <c r="E14" s="358">
        <v>1557073</v>
      </c>
      <c r="F14" s="358">
        <v>1491695</v>
      </c>
      <c r="G14" s="355">
        <f t="shared" si="0"/>
        <v>4.382799432859926</v>
      </c>
      <c r="H14" s="359">
        <v>6420283</v>
      </c>
      <c r="I14" s="359">
        <v>6947666</v>
      </c>
      <c r="J14" s="355">
        <f t="shared" si="1"/>
        <v>-7.5907938003928308</v>
      </c>
    </row>
    <row r="15" spans="2:14" x14ac:dyDescent="0.2">
      <c r="B15" s="89"/>
      <c r="C15" s="17" t="s">
        <v>109</v>
      </c>
      <c r="D15" s="38">
        <v>5</v>
      </c>
      <c r="E15" s="358">
        <v>409057</v>
      </c>
      <c r="F15" s="358">
        <v>167018</v>
      </c>
      <c r="G15" s="355">
        <f t="shared" si="0"/>
        <v>144.91791303931313</v>
      </c>
      <c r="H15" s="359">
        <v>1817410</v>
      </c>
      <c r="I15" s="359">
        <v>1372318</v>
      </c>
      <c r="J15" s="355">
        <f t="shared" si="1"/>
        <v>32.433590465183727</v>
      </c>
    </row>
    <row r="16" spans="2:14" x14ac:dyDescent="0.2">
      <c r="B16" s="89"/>
      <c r="C16" s="17" t="s">
        <v>110</v>
      </c>
      <c r="D16" s="38">
        <v>6</v>
      </c>
      <c r="E16" s="358">
        <v>65100</v>
      </c>
      <c r="F16" s="358">
        <v>41782</v>
      </c>
      <c r="G16" s="355">
        <f t="shared" si="0"/>
        <v>55.808721459001475</v>
      </c>
      <c r="H16" s="359">
        <v>233749</v>
      </c>
      <c r="I16" s="359">
        <v>358278</v>
      </c>
      <c r="J16" s="355">
        <f t="shared" si="1"/>
        <v>-34.757646297009586</v>
      </c>
    </row>
    <row r="17" spans="2:10" x14ac:dyDescent="0.2">
      <c r="B17" s="89"/>
      <c r="C17" s="17" t="s">
        <v>111</v>
      </c>
      <c r="D17" s="38">
        <v>7</v>
      </c>
      <c r="E17" s="358">
        <v>0</v>
      </c>
      <c r="F17" s="358">
        <v>33583</v>
      </c>
      <c r="G17" s="355" t="str">
        <f t="shared" si="0"/>
        <v>-</v>
      </c>
      <c r="H17" s="359">
        <v>8093</v>
      </c>
      <c r="I17" s="359">
        <v>123242</v>
      </c>
      <c r="J17" s="355">
        <f t="shared" si="1"/>
        <v>-93.433245159929243</v>
      </c>
    </row>
    <row r="18" spans="2:10" x14ac:dyDescent="0.2">
      <c r="B18" s="105"/>
      <c r="C18" s="17" t="s">
        <v>112</v>
      </c>
      <c r="D18" s="38">
        <v>8</v>
      </c>
      <c r="E18" s="358">
        <v>117000</v>
      </c>
      <c r="F18" s="358">
        <v>133974</v>
      </c>
      <c r="G18" s="355">
        <f t="shared" si="0"/>
        <v>-12.669622464060197</v>
      </c>
      <c r="H18" s="359">
        <v>572749</v>
      </c>
      <c r="I18" s="359">
        <v>540348</v>
      </c>
      <c r="J18" s="355">
        <f t="shared" si="1"/>
        <v>5.9963208895008364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97188</v>
      </c>
      <c r="F21" s="93">
        <v>86486</v>
      </c>
      <c r="G21" s="355">
        <f t="shared" ref="G21:G34" si="2">IF(AND(F21&gt; 0,E21&gt;0,E21&lt;=F21*6),E21/F21*100-100,"-")</f>
        <v>12.374257105196222</v>
      </c>
      <c r="H21" s="93">
        <v>609272</v>
      </c>
      <c r="I21" s="93">
        <v>555370</v>
      </c>
      <c r="J21" s="355">
        <f t="shared" ref="J21:J34" si="3">IF(AND(I21&gt; 0,H21&gt;0,H21&lt;=I21*6),H21/I21*100-100,"-")</f>
        <v>9.705601670958103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7055</v>
      </c>
      <c r="F23" s="93">
        <v>9578</v>
      </c>
      <c r="G23" s="355">
        <f t="shared" si="2"/>
        <v>-26.341616203800385</v>
      </c>
      <c r="H23" s="93">
        <v>41044</v>
      </c>
      <c r="I23" s="93">
        <v>50645</v>
      </c>
      <c r="J23" s="355">
        <f t="shared" si="3"/>
        <v>-18.957448909072966</v>
      </c>
    </row>
    <row r="24" spans="2:10" x14ac:dyDescent="0.2">
      <c r="B24" s="89"/>
      <c r="C24" s="17" t="s">
        <v>117</v>
      </c>
      <c r="D24" s="38">
        <v>12</v>
      </c>
      <c r="E24" s="93">
        <v>5248</v>
      </c>
      <c r="F24" s="93">
        <v>6546</v>
      </c>
      <c r="G24" s="355">
        <f t="shared" si="2"/>
        <v>-19.828903146959973</v>
      </c>
      <c r="H24" s="93">
        <v>37015</v>
      </c>
      <c r="I24" s="93">
        <v>37167</v>
      </c>
      <c r="J24" s="355">
        <f t="shared" si="3"/>
        <v>-0.40896494201845712</v>
      </c>
    </row>
    <row r="25" spans="2:10" x14ac:dyDescent="0.2">
      <c r="B25" s="89"/>
      <c r="C25" s="17" t="s">
        <v>118</v>
      </c>
      <c r="D25" s="38">
        <v>13</v>
      </c>
      <c r="E25" s="93">
        <v>242</v>
      </c>
      <c r="F25" s="93">
        <v>684</v>
      </c>
      <c r="G25" s="355">
        <f t="shared" si="2"/>
        <v>-64.619883040935662</v>
      </c>
      <c r="H25" s="93">
        <v>2402</v>
      </c>
      <c r="I25" s="93">
        <v>3778</v>
      </c>
      <c r="J25" s="355">
        <f t="shared" si="3"/>
        <v>-36.421386977236637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172646</v>
      </c>
      <c r="F27" s="93">
        <v>581944</v>
      </c>
      <c r="G27" s="355">
        <f t="shared" si="2"/>
        <v>-70.332884263777956</v>
      </c>
      <c r="H27" s="93">
        <v>1545229</v>
      </c>
      <c r="I27" s="93">
        <v>2732132</v>
      </c>
      <c r="J27" s="355">
        <f t="shared" si="3"/>
        <v>-43.44237394093696</v>
      </c>
    </row>
    <row r="28" spans="2:10" x14ac:dyDescent="0.2">
      <c r="B28" s="89"/>
      <c r="C28" s="17" t="s">
        <v>121</v>
      </c>
      <c r="D28" s="38">
        <v>16</v>
      </c>
      <c r="E28" s="93">
        <v>1346</v>
      </c>
      <c r="F28" s="93">
        <v>1670</v>
      </c>
      <c r="G28" s="355">
        <f t="shared" si="2"/>
        <v>-19.401197604790426</v>
      </c>
      <c r="H28" s="93">
        <v>8057</v>
      </c>
      <c r="I28" s="93">
        <v>7703</v>
      </c>
      <c r="J28" s="355">
        <f t="shared" si="3"/>
        <v>4.5956120991821336</v>
      </c>
    </row>
    <row r="29" spans="2:10" x14ac:dyDescent="0.2">
      <c r="B29" s="89"/>
      <c r="C29" s="17" t="s">
        <v>122</v>
      </c>
      <c r="D29" s="38">
        <v>17</v>
      </c>
      <c r="E29" s="93">
        <v>44371</v>
      </c>
      <c r="F29" s="93">
        <v>84962</v>
      </c>
      <c r="G29" s="355">
        <f t="shared" si="2"/>
        <v>-47.775476095195501</v>
      </c>
      <c r="H29" s="93">
        <v>332970</v>
      </c>
      <c r="I29" s="93">
        <v>396464</v>
      </c>
      <c r="J29" s="355">
        <f t="shared" si="3"/>
        <v>-16.015073247507971</v>
      </c>
    </row>
    <row r="30" spans="2:10" x14ac:dyDescent="0.2">
      <c r="B30" s="89"/>
      <c r="C30" s="17" t="s">
        <v>124</v>
      </c>
      <c r="D30" s="38">
        <v>18</v>
      </c>
      <c r="E30" s="93">
        <v>8265</v>
      </c>
      <c r="F30" s="93">
        <v>5123</v>
      </c>
      <c r="G30" s="355">
        <f t="shared" si="2"/>
        <v>61.331251219988275</v>
      </c>
      <c r="H30" s="93">
        <v>23698</v>
      </c>
      <c r="I30" s="93">
        <v>22260</v>
      </c>
      <c r="J30" s="355">
        <f t="shared" si="3"/>
        <v>6.4600179694519255</v>
      </c>
    </row>
    <row r="31" spans="2:10" x14ac:dyDescent="0.2">
      <c r="B31" s="89"/>
      <c r="C31" s="17" t="s">
        <v>125</v>
      </c>
      <c r="D31" s="38">
        <v>19</v>
      </c>
      <c r="E31" s="93">
        <v>96516</v>
      </c>
      <c r="F31" s="93">
        <v>39073</v>
      </c>
      <c r="G31" s="355">
        <f t="shared" si="2"/>
        <v>147.01456248560385</v>
      </c>
      <c r="H31" s="93">
        <v>322221</v>
      </c>
      <c r="I31" s="93">
        <v>318561</v>
      </c>
      <c r="J31" s="355">
        <f t="shared" si="3"/>
        <v>1.1489165340390173</v>
      </c>
    </row>
    <row r="32" spans="2:10" x14ac:dyDescent="0.2">
      <c r="B32" s="89"/>
      <c r="C32" s="17" t="s">
        <v>126</v>
      </c>
      <c r="D32" s="38">
        <v>20</v>
      </c>
      <c r="E32" s="93">
        <v>24827</v>
      </c>
      <c r="F32" s="93">
        <v>15153</v>
      </c>
      <c r="G32" s="355">
        <f t="shared" si="2"/>
        <v>63.842143469939941</v>
      </c>
      <c r="H32" s="93">
        <v>129484</v>
      </c>
      <c r="I32" s="93">
        <v>118425</v>
      </c>
      <c r="J32" s="355">
        <f t="shared" si="3"/>
        <v>9.338399831116746</v>
      </c>
    </row>
    <row r="33" spans="2:10" x14ac:dyDescent="0.2">
      <c r="B33" s="89"/>
      <c r="C33" s="17" t="s">
        <v>127</v>
      </c>
      <c r="D33" s="38">
        <v>21</v>
      </c>
      <c r="E33" s="93">
        <v>8239</v>
      </c>
      <c r="F33" s="93">
        <v>7050</v>
      </c>
      <c r="G33" s="355">
        <f t="shared" si="2"/>
        <v>16.865248226950342</v>
      </c>
      <c r="H33" s="93">
        <v>61248</v>
      </c>
      <c r="I33" s="93">
        <v>99381</v>
      </c>
      <c r="J33" s="355">
        <f t="shared" si="3"/>
        <v>-38.370513478431491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3167716</v>
      </c>
      <c r="F34" s="129">
        <f>SUM(F11:F33)</f>
        <v>3613170</v>
      </c>
      <c r="G34" s="357">
        <f t="shared" si="2"/>
        <v>-12.328620020646682</v>
      </c>
      <c r="H34" s="75">
        <f>SUM(H11:H33)</f>
        <v>15787581</v>
      </c>
      <c r="I34" s="75">
        <f>SUM(I11:I33)</f>
        <v>17963764</v>
      </c>
      <c r="J34" s="357">
        <f t="shared" si="3"/>
        <v>-12.114292973343439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2021-06-14T08:12:01Z</dcterms:modified>
</cp:coreProperties>
</file>